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hrncarek\Documents\ROZPOCET\ROZPOCET 2023\FINAL\SCHVALENY\"/>
    </mc:Choice>
  </mc:AlternateContent>
  <xr:revisionPtr revIDLastSave="0" documentId="13_ncr:1_{2807AABF-9425-45FC-B9F4-A7457FBA30A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IJMY" sheetId="2" r:id="rId1"/>
    <sheet name="VYDAJE" sheetId="1" r:id="rId2"/>
    <sheet name="VHC" sheetId="3" r:id="rId3"/>
    <sheet name="POD CAROU" sheetId="4" r:id="rId4"/>
    <sheet name="ENERGIE" sheetId="19" state="hidden" r:id="rId5"/>
    <sheet name="Pozastaveno" sheetId="20" state="hidden" r:id="rId6"/>
    <sheet name="INVESTICE" sheetId="21" r:id="rId7"/>
    <sheet name="P.O." sheetId="9" state="hidden" r:id="rId8"/>
    <sheet name="%" sheetId="6" state="hidden" r:id="rId9"/>
    <sheet name="PLYN" sheetId="16" state="hidden" r:id="rId10"/>
    <sheet name="DANE" sheetId="15" state="hidden" r:id="rId11"/>
  </sheets>
  <definedNames>
    <definedName name="_xlnm._FilterDatabase" localSheetId="0" hidden="1">PRIJMY!$A$1:$P$163</definedName>
    <definedName name="_xlnm._FilterDatabase" localSheetId="2" hidden="1">VHC!$A$1:$AK$86</definedName>
    <definedName name="_xlnm._FilterDatabase" localSheetId="1" hidden="1">VYDAJE!$A$1:$P$896</definedName>
  </definedNames>
  <calcPr calcId="181029"/>
</workbook>
</file>

<file path=xl/calcChain.xml><?xml version="1.0" encoding="utf-8"?>
<calcChain xmlns="http://schemas.openxmlformats.org/spreadsheetml/2006/main">
  <c r="O161" i="2" l="1"/>
  <c r="G28" i="19"/>
  <c r="B57" i="21"/>
  <c r="C16" i="4"/>
  <c r="D16" i="4"/>
  <c r="E16" i="4"/>
  <c r="E15" i="4"/>
  <c r="O9" i="20"/>
  <c r="E14" i="4"/>
  <c r="E11" i="4"/>
  <c r="E10" i="4"/>
  <c r="E26" i="19" l="1"/>
  <c r="E27" i="19"/>
  <c r="C27" i="19"/>
  <c r="C26" i="19"/>
  <c r="F14" i="19"/>
  <c r="E14" i="19"/>
  <c r="D14" i="19"/>
  <c r="C14" i="19"/>
  <c r="C13" i="19"/>
  <c r="F12" i="19"/>
  <c r="E12" i="19"/>
  <c r="D12" i="19"/>
  <c r="C12" i="19"/>
  <c r="F11" i="19"/>
  <c r="E11" i="19"/>
  <c r="D11" i="19"/>
  <c r="C11" i="19"/>
  <c r="F10" i="19"/>
  <c r="E10" i="19"/>
  <c r="D10" i="19"/>
  <c r="C10" i="19"/>
  <c r="F9" i="19"/>
  <c r="E9" i="19"/>
  <c r="D9" i="19"/>
  <c r="C9" i="19"/>
  <c r="F8" i="19"/>
  <c r="E8" i="19"/>
  <c r="D8" i="19"/>
  <c r="C8" i="19"/>
  <c r="F7" i="19"/>
  <c r="E7" i="19"/>
  <c r="D7" i="19"/>
  <c r="C7" i="19"/>
  <c r="F6" i="19"/>
  <c r="E6" i="19"/>
  <c r="D6" i="19"/>
  <c r="C6" i="19"/>
  <c r="F5" i="19"/>
  <c r="E5" i="19"/>
  <c r="D5" i="19"/>
  <c r="C5" i="19"/>
  <c r="F4" i="19"/>
  <c r="E4" i="19"/>
  <c r="D4" i="19"/>
  <c r="C4" i="19"/>
  <c r="AB40" i="3"/>
  <c r="AB37" i="3"/>
  <c r="C17" i="19" l="1"/>
  <c r="C25" i="19" s="1"/>
  <c r="G26" i="19"/>
  <c r="F17" i="19"/>
  <c r="F26" i="19"/>
  <c r="G27" i="19"/>
  <c r="C28" i="19"/>
  <c r="F27" i="19"/>
  <c r="E17" i="19"/>
  <c r="D17" i="19"/>
  <c r="AB77" i="3"/>
  <c r="AB39" i="3"/>
  <c r="AB38" i="3"/>
  <c r="Z77" i="3"/>
  <c r="Y77" i="3"/>
  <c r="X77" i="3"/>
  <c r="W77" i="3"/>
  <c r="V77" i="3"/>
  <c r="U77" i="3"/>
  <c r="T77" i="3"/>
  <c r="S77" i="3"/>
  <c r="R77" i="3"/>
  <c r="Q77" i="3"/>
  <c r="H77" i="3"/>
  <c r="P76" i="3"/>
  <c r="AA75" i="3"/>
  <c r="AA77" i="3" s="1"/>
  <c r="P75" i="3"/>
  <c r="P74" i="3"/>
  <c r="P73" i="3"/>
  <c r="P72" i="3"/>
  <c r="N71" i="3"/>
  <c r="P71" i="3" s="1"/>
  <c r="P70" i="3"/>
  <c r="P69" i="3"/>
  <c r="P68" i="3"/>
  <c r="P67" i="3"/>
  <c r="G67" i="3"/>
  <c r="G77" i="3" s="1"/>
  <c r="P66" i="3"/>
  <c r="P65" i="3"/>
  <c r="P64" i="3"/>
  <c r="P63" i="3"/>
  <c r="P62" i="3"/>
  <c r="P61" i="3"/>
  <c r="P59" i="3"/>
  <c r="P57" i="3"/>
  <c r="P56" i="3"/>
  <c r="P55" i="3"/>
  <c r="P54" i="3"/>
  <c r="P53" i="3"/>
  <c r="P52" i="3"/>
  <c r="P51" i="3"/>
  <c r="P50" i="3"/>
  <c r="P49" i="3"/>
  <c r="Z43" i="3"/>
  <c r="Y43" i="3"/>
  <c r="X43" i="3"/>
  <c r="W43" i="3"/>
  <c r="V43" i="3"/>
  <c r="U43" i="3"/>
  <c r="T43" i="3"/>
  <c r="S43" i="3"/>
  <c r="Q43" i="3"/>
  <c r="P42" i="3"/>
  <c r="H42" i="3"/>
  <c r="P41" i="3"/>
  <c r="AA40" i="3"/>
  <c r="N40" i="3"/>
  <c r="P40" i="3" s="1"/>
  <c r="G40" i="3"/>
  <c r="AA39" i="3"/>
  <c r="P39" i="3"/>
  <c r="G39" i="3"/>
  <c r="AA38" i="3"/>
  <c r="R38" i="3"/>
  <c r="R43" i="3" s="1"/>
  <c r="P38" i="3"/>
  <c r="H38" i="3"/>
  <c r="G38" i="3"/>
  <c r="AA37" i="3"/>
  <c r="P37" i="3"/>
  <c r="H37" i="3"/>
  <c r="G37" i="3"/>
  <c r="P36" i="3"/>
  <c r="P35" i="3"/>
  <c r="P34" i="3"/>
  <c r="P33" i="3"/>
  <c r="P32" i="3"/>
  <c r="P31" i="3"/>
  <c r="N30" i="3"/>
  <c r="P30" i="3" s="1"/>
  <c r="P29" i="3"/>
  <c r="P28" i="3"/>
  <c r="P27" i="3"/>
  <c r="P26" i="3"/>
  <c r="P25" i="3"/>
  <c r="P24" i="3"/>
  <c r="P23" i="3"/>
  <c r="N22" i="3"/>
  <c r="P22" i="3" s="1"/>
  <c r="P21" i="3"/>
  <c r="P20" i="3"/>
  <c r="P19" i="3"/>
  <c r="N18" i="3"/>
  <c r="P18" i="3" s="1"/>
  <c r="N17" i="3"/>
  <c r="P17" i="3" s="1"/>
  <c r="P16" i="3"/>
  <c r="P15" i="3"/>
  <c r="P14" i="3"/>
  <c r="P13" i="3"/>
  <c r="P12" i="3"/>
  <c r="P11" i="3"/>
  <c r="P10" i="3"/>
  <c r="N9" i="3"/>
  <c r="P9" i="3" s="1"/>
  <c r="P8" i="3"/>
  <c r="P7" i="3"/>
  <c r="P6" i="3"/>
  <c r="G176" i="2" l="1"/>
  <c r="C18" i="19"/>
  <c r="E25" i="19"/>
  <c r="AB43" i="3"/>
  <c r="AB78" i="3" s="1"/>
  <c r="H43" i="3"/>
  <c r="H78" i="3" s="1"/>
  <c r="Z78" i="3"/>
  <c r="S78" i="3"/>
  <c r="T78" i="3"/>
  <c r="R78" i="3"/>
  <c r="V78" i="3"/>
  <c r="X78" i="3"/>
  <c r="Q78" i="3"/>
  <c r="Y78" i="3"/>
  <c r="AA43" i="3"/>
  <c r="AA78" i="3" s="1"/>
  <c r="W78" i="3"/>
  <c r="G43" i="3"/>
  <c r="G78" i="3" s="1"/>
  <c r="U78" i="3"/>
  <c r="P77" i="3"/>
  <c r="P43" i="3"/>
  <c r="E28" i="19" l="1"/>
  <c r="G25" i="19"/>
  <c r="F25" i="19"/>
  <c r="P78" i="3"/>
  <c r="F28" i="19" l="1"/>
  <c r="L374" i="1"/>
  <c r="L346" i="1"/>
  <c r="L345" i="1"/>
  <c r="N412" i="1"/>
  <c r="M489" i="1"/>
  <c r="E7" i="4"/>
  <c r="Q9" i="2"/>
  <c r="K17" i="9" l="1"/>
  <c r="L315" i="1"/>
  <c r="L314" i="1"/>
  <c r="G175" i="2" l="1"/>
  <c r="G177" i="2" s="1"/>
  <c r="W157" i="2"/>
  <c r="O170" i="2"/>
  <c r="L364" i="1"/>
  <c r="F24" i="9" l="1"/>
  <c r="F25" i="9"/>
  <c r="F26" i="9"/>
  <c r="D27" i="9"/>
  <c r="D33" i="9" s="1"/>
  <c r="C27" i="9"/>
  <c r="C33" i="9" s="1"/>
  <c r="E26" i="9"/>
  <c r="E25" i="9"/>
  <c r="B27" i="9"/>
  <c r="E24" i="9"/>
  <c r="E22" i="9"/>
  <c r="D22" i="9"/>
  <c r="C22" i="9"/>
  <c r="B22" i="9"/>
  <c r="F23" i="9"/>
  <c r="E23" i="9"/>
  <c r="D14" i="9"/>
  <c r="D32" i="9" s="1"/>
  <c r="C14" i="9"/>
  <c r="B14" i="9"/>
  <c r="F13" i="9"/>
  <c r="E13" i="9"/>
  <c r="F12" i="9"/>
  <c r="E12" i="9"/>
  <c r="F11" i="9"/>
  <c r="E11" i="9"/>
  <c r="F10" i="9"/>
  <c r="E10" i="9"/>
  <c r="F9" i="9"/>
  <c r="E9" i="9"/>
  <c r="D8" i="9"/>
  <c r="D31" i="9" s="1"/>
  <c r="C8" i="9"/>
  <c r="C31" i="9" s="1"/>
  <c r="B31" i="9" s="1"/>
  <c r="B8" i="9"/>
  <c r="F7" i="9"/>
  <c r="E7" i="9"/>
  <c r="F6" i="9"/>
  <c r="E6" i="9"/>
  <c r="F5" i="9"/>
  <c r="E5" i="9"/>
  <c r="F4" i="9"/>
  <c r="E4" i="9"/>
  <c r="L382" i="1"/>
  <c r="L379" i="1"/>
  <c r="L492" i="1"/>
  <c r="L491" i="1"/>
  <c r="E27" i="9" l="1"/>
  <c r="F27" i="9"/>
  <c r="B33" i="9"/>
  <c r="B16" i="9"/>
  <c r="D16" i="9"/>
  <c r="D28" i="9" s="1"/>
  <c r="F14" i="9"/>
  <c r="C32" i="9"/>
  <c r="F8" i="9"/>
  <c r="E14" i="9"/>
  <c r="E8" i="9"/>
  <c r="C16" i="9"/>
  <c r="C28" i="9" s="1"/>
  <c r="L415" i="1"/>
  <c r="L414" i="1"/>
  <c r="L468" i="1"/>
  <c r="L467" i="1"/>
  <c r="N24" i="6"/>
  <c r="N23" i="6"/>
  <c r="N22" i="6"/>
  <c r="N21" i="6"/>
  <c r="I24" i="6"/>
  <c r="I22" i="6"/>
  <c r="I23" i="6"/>
  <c r="I21" i="6"/>
  <c r="L11" i="6"/>
  <c r="L12" i="6"/>
  <c r="I11" i="6"/>
  <c r="L10" i="6"/>
  <c r="I10" i="6"/>
  <c r="I12" i="6"/>
  <c r="M9" i="6"/>
  <c r="J9" i="6"/>
  <c r="K9" i="6" s="1"/>
  <c r="N2" i="1" l="1"/>
  <c r="L658" i="1"/>
  <c r="I25" i="6"/>
  <c r="M10" i="6"/>
  <c r="B32" i="9"/>
  <c r="E16" i="9"/>
  <c r="F16" i="9"/>
  <c r="N1" i="1"/>
  <c r="N9" i="6"/>
  <c r="N25" i="6"/>
  <c r="N10" i="6"/>
  <c r="M11" i="6"/>
  <c r="J10" i="6"/>
  <c r="K10" i="6"/>
  <c r="J11" i="6"/>
  <c r="K11" i="6" s="1"/>
  <c r="N3" i="1" l="1"/>
  <c r="M12" i="6"/>
  <c r="N12" i="6" s="1"/>
  <c r="N11" i="6"/>
  <c r="J12" i="6"/>
  <c r="K12" i="6" s="1"/>
  <c r="K13" i="6" s="1"/>
  <c r="N13" i="6" l="1"/>
  <c r="O13" i="6" s="1"/>
  <c r="D35" i="9"/>
  <c r="B35" i="9"/>
  <c r="C35" i="9"/>
</calcChain>
</file>

<file path=xl/sharedStrings.xml><?xml version="1.0" encoding="utf-8"?>
<sst xmlns="http://schemas.openxmlformats.org/spreadsheetml/2006/main" count="6974" uniqueCount="1778">
  <si>
    <t>Skutečnost</t>
  </si>
  <si>
    <t>Období: 09 / 2022      IČO: 00304271      Název: Město Rožnov pod Radhoštěm</t>
  </si>
  <si>
    <t>ROZPOČTOVÉ PŘÍJMY</t>
  </si>
  <si>
    <t>ODPA</t>
  </si>
  <si>
    <t>Název ODPA</t>
  </si>
  <si>
    <t>ORG</t>
  </si>
  <si>
    <t>Název ORG</t>
  </si>
  <si>
    <t>POL</t>
  </si>
  <si>
    <t>Název POL</t>
  </si>
  <si>
    <t>UZ</t>
  </si>
  <si>
    <t>Název UZ</t>
  </si>
  <si>
    <t>ORJ</t>
  </si>
  <si>
    <t>Název ORJ</t>
  </si>
  <si>
    <t>Rozpočet schválený</t>
  </si>
  <si>
    <t>Rozpočet upravený</t>
  </si>
  <si>
    <t>000000</t>
  </si>
  <si>
    <t>Bez ODPA</t>
  </si>
  <si>
    <t>0000000000000</t>
  </si>
  <si>
    <t>1111</t>
  </si>
  <si>
    <t>Příjem z daně z příjmů FO placené plátci</t>
  </si>
  <si>
    <t>000000000</t>
  </si>
  <si>
    <t>0000000000</t>
  </si>
  <si>
    <t>1112</t>
  </si>
  <si>
    <t>Příjem z daně z příjmů FO placené poplatníky</t>
  </si>
  <si>
    <t>1113</t>
  </si>
  <si>
    <t>Př.z DPFO vybírané srážkou podle zvlášt.sazby daně</t>
  </si>
  <si>
    <t>1121</t>
  </si>
  <si>
    <t>Příjem z daně z příjmů právnických osob</t>
  </si>
  <si>
    <t>1122</t>
  </si>
  <si>
    <t>Př.z DPPO v případech, kdy poplat. je obec, s výj.</t>
  </si>
  <si>
    <t>1211</t>
  </si>
  <si>
    <t>Příjem z daně z přidané hodnoty</t>
  </si>
  <si>
    <t>1334</t>
  </si>
  <si>
    <t>Př.z odvodů za odnětí půdy ze zem.půd.fondu dle z.</t>
  </si>
  <si>
    <t>1335</t>
  </si>
  <si>
    <t>Př.z poplatku za odnětí pozemku dle lesního zákona</t>
  </si>
  <si>
    <t>1341</t>
  </si>
  <si>
    <t>Příjem z poplatku ze psů</t>
  </si>
  <si>
    <t>1342</t>
  </si>
  <si>
    <t>Příjem z poplatku z pobytu</t>
  </si>
  <si>
    <t>1343</t>
  </si>
  <si>
    <t>Příjem z poplatku za užívání veřej. prostranství</t>
  </si>
  <si>
    <t>1345</t>
  </si>
  <si>
    <t>Př.z poplatku za obecní systém odpad.hosp.a příj.z</t>
  </si>
  <si>
    <t>1353</t>
  </si>
  <si>
    <t>Př.za zkoušky z odbor.způsob.od žad.o řidič.opráv.</t>
  </si>
  <si>
    <t>1356</t>
  </si>
  <si>
    <t>Př.z úhrad za dobývání nerostů a popl.za geolog.pr</t>
  </si>
  <si>
    <t>1381</t>
  </si>
  <si>
    <t>Př.z daně z hazard.her s výj.dílčí daně z tech.her</t>
  </si>
  <si>
    <t>1385</t>
  </si>
  <si>
    <t>Příjem z dílčí daně z technických her</t>
  </si>
  <si>
    <t>1511</t>
  </si>
  <si>
    <t>Příjem z daně z nemovitých věcí</t>
  </si>
  <si>
    <t>4111</t>
  </si>
  <si>
    <t>Neinvestiční přijaté transf.z všeob.pokl.správy SR</t>
  </si>
  <si>
    <t>4112</t>
  </si>
  <si>
    <t>Neinv.př.transfery ze SR v rámci souhr.dot.vztahu</t>
  </si>
  <si>
    <t>0000000003004</t>
  </si>
  <si>
    <t>Dolní Bečva</t>
  </si>
  <si>
    <t>4121</t>
  </si>
  <si>
    <t>Neinvestiční přijaté transfery od obcí</t>
  </si>
  <si>
    <t>0000000003007</t>
  </si>
  <si>
    <t>Horní Bečva</t>
  </si>
  <si>
    <t>0000000003012</t>
  </si>
  <si>
    <t>Hutisko-Solanec</t>
  </si>
  <si>
    <t>0000000003036</t>
  </si>
  <si>
    <t>Prostřední Bečva</t>
  </si>
  <si>
    <t>0000000003044</t>
  </si>
  <si>
    <t>Valašská Bystřice</t>
  </si>
  <si>
    <t>0000000003050</t>
  </si>
  <si>
    <t>Vidče</t>
  </si>
  <si>
    <t>0000000003051</t>
  </si>
  <si>
    <t>Vigantice</t>
  </si>
  <si>
    <t>0000000003054</t>
  </si>
  <si>
    <t>Zubří</t>
  </si>
  <si>
    <t>0000000003071</t>
  </si>
  <si>
    <t>Mikroregion Rožnovsko</t>
  </si>
  <si>
    <t>4129</t>
  </si>
  <si>
    <t>Ostatní neinv.přij.transf. od rozp. územní úrovně</t>
  </si>
  <si>
    <t>0000000021021</t>
  </si>
  <si>
    <t>KS - cest. doklady</t>
  </si>
  <si>
    <t>1361</t>
  </si>
  <si>
    <t>Příjem ze správních poplatků</t>
  </si>
  <si>
    <t>0000000021022</t>
  </si>
  <si>
    <t>KS - obč. průkazy</t>
  </si>
  <si>
    <t>0000000021023</t>
  </si>
  <si>
    <t>výpisy z rejstříku trestů</t>
  </si>
  <si>
    <t>0000000021085</t>
  </si>
  <si>
    <t>KS - matrika</t>
  </si>
  <si>
    <t>0000000021087</t>
  </si>
  <si>
    <t>ohlášení změny trvalého pobytu</t>
  </si>
  <si>
    <t>0000000022082</t>
  </si>
  <si>
    <t>OŽP - ryb. a lov. lístky</t>
  </si>
  <si>
    <t>0000000022090</t>
  </si>
  <si>
    <t>OŽP - různé (studna)</t>
  </si>
  <si>
    <t>0000000022092</t>
  </si>
  <si>
    <t>poplatky OŽP- místní šetření</t>
  </si>
  <si>
    <t>0000000022093</t>
  </si>
  <si>
    <t>OŽP - stavební poplatek</t>
  </si>
  <si>
    <t>0000000024080</t>
  </si>
  <si>
    <t>OVUP - stavební</t>
  </si>
  <si>
    <t>0000000024085</t>
  </si>
  <si>
    <t>OVUP - ověřování</t>
  </si>
  <si>
    <t>0000000025011</t>
  </si>
  <si>
    <t>výpisy z rejstříku org.</t>
  </si>
  <si>
    <t>0000000025023</t>
  </si>
  <si>
    <t>OŽIV - výpis z rejst. tr.</t>
  </si>
  <si>
    <t>0000000025085</t>
  </si>
  <si>
    <t>ŽÚ - ověřování</t>
  </si>
  <si>
    <t>0000000025087</t>
  </si>
  <si>
    <t>ŽÚ - správní poplatky</t>
  </si>
  <si>
    <t>0000000026015</t>
  </si>
  <si>
    <t>FO - správní poplatky-herní prostory</t>
  </si>
  <si>
    <t>0000000030010</t>
  </si>
  <si>
    <t>OD- správní poplatky</t>
  </si>
  <si>
    <t>0002000011113</t>
  </si>
  <si>
    <t>VPP</t>
  </si>
  <si>
    <t>4116</t>
  </si>
  <si>
    <t>Ostatní neinv.přijaté transfery ze st. rozpočtu</t>
  </si>
  <si>
    <t>000013101</t>
  </si>
  <si>
    <t>Aktivní politika zaměstnanosti pro OkÚ a obce</t>
  </si>
  <si>
    <t>104513013</t>
  </si>
  <si>
    <t>OP zaměstnanost - zdroje EU</t>
  </si>
  <si>
    <t>0002000013010</t>
  </si>
  <si>
    <t>Pěstounská péče</t>
  </si>
  <si>
    <t>000013010</t>
  </si>
  <si>
    <t>st. příspěvek na výkon pěstoun.péče</t>
  </si>
  <si>
    <t>0002000013011</t>
  </si>
  <si>
    <t>SPOD</t>
  </si>
  <si>
    <t>000013011</t>
  </si>
  <si>
    <t>Dotace na výkon činnosti ORP v SPOD</t>
  </si>
  <si>
    <t>0002000013015</t>
  </si>
  <si>
    <t>Výkon sociální práce (z dotace)</t>
  </si>
  <si>
    <t>000013015</t>
  </si>
  <si>
    <t>Příspěvek na výkon soc.práce MPSV</t>
  </si>
  <si>
    <t>0002000013024</t>
  </si>
  <si>
    <t>000013024</t>
  </si>
  <si>
    <t>0002000020028</t>
  </si>
  <si>
    <t>Ukrajina - humanitární pomoc</t>
  </si>
  <si>
    <t>0002200022000</t>
  </si>
  <si>
    <t>OŽP</t>
  </si>
  <si>
    <t>0002500025010</t>
  </si>
  <si>
    <t>výpisy z katastru</t>
  </si>
  <si>
    <t>4216</t>
  </si>
  <si>
    <t>Ostatní investiční přijaté transfery ze SR</t>
  </si>
  <si>
    <t>106515974</t>
  </si>
  <si>
    <t>OP životní prostředí 2014-2020 - program č. 115310</t>
  </si>
  <si>
    <t>107517969</t>
  </si>
  <si>
    <t>0003600036962</t>
  </si>
  <si>
    <t>Rekonstrukce jezírka v parku</t>
  </si>
  <si>
    <t>000029996</t>
  </si>
  <si>
    <t>Podpora opatření na rybnících a malých vod. nádrží</t>
  </si>
  <si>
    <t>0003600040195</t>
  </si>
  <si>
    <t>Obnova komunikací - řešení kůrovcové kalamity</t>
  </si>
  <si>
    <t>000017058</t>
  </si>
  <si>
    <t>0003800040900</t>
  </si>
  <si>
    <t>Kontaktní úřad - PN</t>
  </si>
  <si>
    <t>0003800040904</t>
  </si>
  <si>
    <t>Zlepšení kvality ovzduší RpR - dotace</t>
  </si>
  <si>
    <t>4113</t>
  </si>
  <si>
    <t>Neinvestiční přijaté transfery za státních fondů</t>
  </si>
  <si>
    <t>000090002</t>
  </si>
  <si>
    <t>Národ.program ŽP NINV</t>
  </si>
  <si>
    <t>0003800040908</t>
  </si>
  <si>
    <t>Obec přátelská rodině 22</t>
  </si>
  <si>
    <t>000013005</t>
  </si>
  <si>
    <t>Neinvestiční nedávkové transfery na podporu rodiny</t>
  </si>
  <si>
    <t>0003900039341</t>
  </si>
  <si>
    <t>chodník T-H etapa 1</t>
  </si>
  <si>
    <t>0003900039904</t>
  </si>
  <si>
    <t>Bezbariérová úprava tras nad "Tiskárnou"</t>
  </si>
  <si>
    <t>0003900040178</t>
  </si>
  <si>
    <t>Protipovodňová opatření - dotace</t>
  </si>
  <si>
    <t>0004000040000</t>
  </si>
  <si>
    <t>Školství obecně</t>
  </si>
  <si>
    <t>0000004000</t>
  </si>
  <si>
    <t>Odbor školství a kultury</t>
  </si>
  <si>
    <t>0007800078000</t>
  </si>
  <si>
    <t>SVČ</t>
  </si>
  <si>
    <t>0008100081001</t>
  </si>
  <si>
    <t>Hasiči dotace o kraje</t>
  </si>
  <si>
    <t>000014004</t>
  </si>
  <si>
    <t>dotace na požární ochranu</t>
  </si>
  <si>
    <t>0008200082000</t>
  </si>
  <si>
    <t>T klub</t>
  </si>
  <si>
    <t>0008300083000</t>
  </si>
  <si>
    <t>Městská knihovna</t>
  </si>
  <si>
    <t>001014</t>
  </si>
  <si>
    <t>Ozdrav.hosp.zvířat,pol.a spec.plod.a zvl.vet.péče</t>
  </si>
  <si>
    <t>0003600022850</t>
  </si>
  <si>
    <t>Psí útulek - provoz</t>
  </si>
  <si>
    <t>2324</t>
  </si>
  <si>
    <t>Přijaté neinvestiční příspěvky a náhrady</t>
  </si>
  <si>
    <t>0000003600</t>
  </si>
  <si>
    <t>Odbor správy majetku</t>
  </si>
  <si>
    <t>001032</t>
  </si>
  <si>
    <t>Podpora ostatních produkčních činností</t>
  </si>
  <si>
    <t>0003600036000</t>
  </si>
  <si>
    <t>obecný org</t>
  </si>
  <si>
    <t>2111</t>
  </si>
  <si>
    <t>Př.z poskytov. služeb, výrobků,prací,výkonů a práv</t>
  </si>
  <si>
    <t>002143</t>
  </si>
  <si>
    <t>Cestovní ruch</t>
  </si>
  <si>
    <t>0000004200</t>
  </si>
  <si>
    <t>Odbor kanceláře starosty</t>
  </si>
  <si>
    <t>0003600040112</t>
  </si>
  <si>
    <t>Informační centrum - elektřina</t>
  </si>
  <si>
    <t>0003800038010</t>
  </si>
  <si>
    <t>2329</t>
  </si>
  <si>
    <t>Ostatní nedaňové příjmy jinde nezařazené</t>
  </si>
  <si>
    <t>110500000</t>
  </si>
  <si>
    <t>EU</t>
  </si>
  <si>
    <t>0003800040907</t>
  </si>
  <si>
    <t>Revitalizace naučného chodníku</t>
  </si>
  <si>
    <t>2310</t>
  </si>
  <si>
    <t>Příjem z prodeje krátk.a drobného dlouh.neinv.maj.</t>
  </si>
  <si>
    <t>002169</t>
  </si>
  <si>
    <t>Ostatní správa v prům., staveb., obch. a službách</t>
  </si>
  <si>
    <t>2212</t>
  </si>
  <si>
    <t>Příjem sankčních plateb přijatých od jiných osob</t>
  </si>
  <si>
    <t>0000002200</t>
  </si>
  <si>
    <t>Odbor životního prostředí a výstavby</t>
  </si>
  <si>
    <t>0000000024861</t>
  </si>
  <si>
    <t>náklady přestup.řízení - stavební</t>
  </si>
  <si>
    <t>002219</t>
  </si>
  <si>
    <t>Ostatní záležitosti pozemních komunikací</t>
  </si>
  <si>
    <t>0003600036957</t>
  </si>
  <si>
    <t>Elektřina -semafory</t>
  </si>
  <si>
    <t>002229</t>
  </si>
  <si>
    <t>Ostatní záležitosti v silniční dopravě</t>
  </si>
  <si>
    <t>0000003000</t>
  </si>
  <si>
    <t>Odbor dopravy</t>
  </si>
  <si>
    <t>0000000021011</t>
  </si>
  <si>
    <t>pokuty za přestupky-bloky</t>
  </si>
  <si>
    <t>0000003010</t>
  </si>
  <si>
    <t>Odbor přestupkový</t>
  </si>
  <si>
    <t>0000000030013</t>
  </si>
  <si>
    <t>Odbor přestupkový-pokuta-výzva provozovatele</t>
  </si>
  <si>
    <t>0000000030861</t>
  </si>
  <si>
    <t>Náklady řízení - OD</t>
  </si>
  <si>
    <t>0002600030009</t>
  </si>
  <si>
    <t>Odbor dopravy - ekol. poplatek</t>
  </si>
  <si>
    <t>0003010030101</t>
  </si>
  <si>
    <t>Výva provozovateli - RADARY</t>
  </si>
  <si>
    <t>0003010030102</t>
  </si>
  <si>
    <t>Radary- správní řízení-pokuta</t>
  </si>
  <si>
    <t>0003010030103</t>
  </si>
  <si>
    <t>Náklady řízení RADARY správ. řízení</t>
  </si>
  <si>
    <t>0003010030104</t>
  </si>
  <si>
    <t>Radary-správní řízení - náklady exekuce</t>
  </si>
  <si>
    <t>0003010030105</t>
  </si>
  <si>
    <t>Pokuty - odbor přestupkový</t>
  </si>
  <si>
    <t>0003010030106</t>
  </si>
  <si>
    <t>Náklady řízení . odbor přestupkový</t>
  </si>
  <si>
    <t>0003010030108</t>
  </si>
  <si>
    <t>Výzva provozovatele - parkování</t>
  </si>
  <si>
    <t>0003010030120</t>
  </si>
  <si>
    <t>kauce pokuty - odbor přestupkový</t>
  </si>
  <si>
    <t>003299</t>
  </si>
  <si>
    <t>Ostatní záležitosti vzdělávání</t>
  </si>
  <si>
    <t>0004000040899</t>
  </si>
  <si>
    <t>NNO - dotace spolupráce partnerských měst</t>
  </si>
  <si>
    <t>2229</t>
  </si>
  <si>
    <t>Ostatní přijaté vratky transferů a podobné příjmy</t>
  </si>
  <si>
    <t>003314</t>
  </si>
  <si>
    <t>Činnosti knihovnické</t>
  </si>
  <si>
    <t>0003600040171</t>
  </si>
  <si>
    <t>Pronájem Společenského domu</t>
  </si>
  <si>
    <t>003319</t>
  </si>
  <si>
    <t>Ostatní záležitosti kultury</t>
  </si>
  <si>
    <t>0000000040163</t>
  </si>
  <si>
    <t>Výnosy ze služeb- PODIUM</t>
  </si>
  <si>
    <t>0004000040902</t>
  </si>
  <si>
    <t>NNO - kultura dotace</t>
  </si>
  <si>
    <t>003419</t>
  </si>
  <si>
    <t>Ostatní sportovní činnost</t>
  </si>
  <si>
    <t>0003600036611</t>
  </si>
  <si>
    <t>Hřiště D. Zátopkové</t>
  </si>
  <si>
    <t>0004000040155</t>
  </si>
  <si>
    <t>Olympijský běh</t>
  </si>
  <si>
    <t>0004000040907</t>
  </si>
  <si>
    <t>NNO - dotace sport obecně</t>
  </si>
  <si>
    <t>003421</t>
  </si>
  <si>
    <t>Využití volného času dětí a mládeže</t>
  </si>
  <si>
    <t>0004000040158</t>
  </si>
  <si>
    <t>NNO - komunitní život občanů</t>
  </si>
  <si>
    <t>Středisko volného času</t>
  </si>
  <si>
    <t>003513</t>
  </si>
  <si>
    <t>Lékařská služba první pomoci</t>
  </si>
  <si>
    <t>0002600026002</t>
  </si>
  <si>
    <t>0000002600</t>
  </si>
  <si>
    <t>Odbor finanční</t>
  </si>
  <si>
    <t>003612</t>
  </si>
  <si>
    <t>Bytové hospodářství</t>
  </si>
  <si>
    <t>0003600036959</t>
  </si>
  <si>
    <t>Nové bytové jednotky na sociální bydlení</t>
  </si>
  <si>
    <t>003631</t>
  </si>
  <si>
    <t>Veřejné osvětlení</t>
  </si>
  <si>
    <t>0003600036912</t>
  </si>
  <si>
    <t>Veřejné osvětlení elektřina</t>
  </si>
  <si>
    <t>003632</t>
  </si>
  <si>
    <t>Pohřebnictví</t>
  </si>
  <si>
    <t>0000000036061</t>
  </si>
  <si>
    <t>hrobová místa</t>
  </si>
  <si>
    <t>0000000036062</t>
  </si>
  <si>
    <t>povolení vjezdu na hřbitov</t>
  </si>
  <si>
    <t>0003600022105</t>
  </si>
  <si>
    <t>Hřbitov - elektrická energie</t>
  </si>
  <si>
    <t>003635</t>
  </si>
  <si>
    <t>Územní plánování</t>
  </si>
  <si>
    <t>0000003800</t>
  </si>
  <si>
    <t>ODBOR STRATEGICKÉHO ROZVOJE A PROJEKTŮ</t>
  </si>
  <si>
    <t>003639</t>
  </si>
  <si>
    <t>Komunální služby a územní rozvoj jinde nezařazené</t>
  </si>
  <si>
    <t>2119</t>
  </si>
  <si>
    <t>Ostatní příjmy z vlastní činnosti</t>
  </si>
  <si>
    <t>2131</t>
  </si>
  <si>
    <t>Příjem z pronájmu nebo pachtu pozemků</t>
  </si>
  <si>
    <t>2139</t>
  </si>
  <si>
    <t>Ostatní příjmy z pronájmu nebo pachtu majetku</t>
  </si>
  <si>
    <t>0003600036010</t>
  </si>
  <si>
    <t>prodej pzemků</t>
  </si>
  <si>
    <t>3111</t>
  </si>
  <si>
    <t>Příjem z prodeje pozemků</t>
  </si>
  <si>
    <t>0003600036968</t>
  </si>
  <si>
    <t>Znalecké posudky, GP, ostatní</t>
  </si>
  <si>
    <t>0003600036982</t>
  </si>
  <si>
    <t>Propago - reklamy na SVO</t>
  </si>
  <si>
    <t>0003600039311</t>
  </si>
  <si>
    <t>WC Sokolská</t>
  </si>
  <si>
    <t>003722</t>
  </si>
  <si>
    <t>Sběr a svoz komunálních odpadů</t>
  </si>
  <si>
    <t>0000000022714</t>
  </si>
  <si>
    <t>zpětný odběr elektrospotřebičů</t>
  </si>
  <si>
    <t>0000000022715</t>
  </si>
  <si>
    <t>stavební odpad</t>
  </si>
  <si>
    <t>0003600022706</t>
  </si>
  <si>
    <t>Tříděný odpad</t>
  </si>
  <si>
    <t>003725</t>
  </si>
  <si>
    <t>Využívání a zneškodňování komunálních odpadů</t>
  </si>
  <si>
    <t>0003600022707</t>
  </si>
  <si>
    <t>Likvidace bioodpadu</t>
  </si>
  <si>
    <t>003769</t>
  </si>
  <si>
    <t>Ostatní správa v ochraně životního prostředí</t>
  </si>
  <si>
    <t>0000000022862</t>
  </si>
  <si>
    <t>náklady přestupk.řízení OŽP</t>
  </si>
  <si>
    <t>0004000040900</t>
  </si>
  <si>
    <t>NNO - dotační program individuální</t>
  </si>
  <si>
    <t>004349</t>
  </si>
  <si>
    <t>Ost. soc. péče a pomoc ostatním skup. fyzic. osob</t>
  </si>
  <si>
    <t>0004000040910</t>
  </si>
  <si>
    <t>NNO - dotace sociální oblast obecně</t>
  </si>
  <si>
    <t>005311</t>
  </si>
  <si>
    <t>Bezpečnost a veřejný pořádek</t>
  </si>
  <si>
    <t>0000003500</t>
  </si>
  <si>
    <t>Městská policie</t>
  </si>
  <si>
    <t>0003500035102</t>
  </si>
  <si>
    <t>Kamerový systém</t>
  </si>
  <si>
    <t>005511</t>
  </si>
  <si>
    <t>Požární ochrana - profesionální část</t>
  </si>
  <si>
    <t>006171</t>
  </si>
  <si>
    <t>Činnost místní správy</t>
  </si>
  <si>
    <t>0000002300</t>
  </si>
  <si>
    <t>Odbor sociální</t>
  </si>
  <si>
    <t>0000002400</t>
  </si>
  <si>
    <t>Odbor VUZP</t>
  </si>
  <si>
    <t>2112</t>
  </si>
  <si>
    <t>Př.z prodeje zboží (již nakoupen. za účelem prod.)</t>
  </si>
  <si>
    <t>0000002500</t>
  </si>
  <si>
    <t>Odbor živnostenský</t>
  </si>
  <si>
    <t>0000002800</t>
  </si>
  <si>
    <t>Odbor občansko správních přestupků</t>
  </si>
  <si>
    <t>0000002100</t>
  </si>
  <si>
    <t>MěÚ - tajemník (občanské záležitosti)</t>
  </si>
  <si>
    <t>0000000021086</t>
  </si>
  <si>
    <t>OP-náklady přest. řízení</t>
  </si>
  <si>
    <t>0000000025862</t>
  </si>
  <si>
    <t>Náklady přestupk.ř. ŽU</t>
  </si>
  <si>
    <t>0002000020000</t>
  </si>
  <si>
    <t>činnost místní správy obecně</t>
  </si>
  <si>
    <t>0000002000</t>
  </si>
  <si>
    <t>MěÚ - tajemník</t>
  </si>
  <si>
    <t>0002600026000</t>
  </si>
  <si>
    <t>FIN obecně</t>
  </si>
  <si>
    <t>0002600026006</t>
  </si>
  <si>
    <t>Poštovné</t>
  </si>
  <si>
    <t>0002900029002</t>
  </si>
  <si>
    <t>telekomunikace</t>
  </si>
  <si>
    <t>0000002900</t>
  </si>
  <si>
    <t>Oddělení MIS</t>
  </si>
  <si>
    <t>0003100031302</t>
  </si>
  <si>
    <t>ZF rehabilitace</t>
  </si>
  <si>
    <t>0000003100</t>
  </si>
  <si>
    <t>MěÚ-zaměstnanecký fond</t>
  </si>
  <si>
    <t>0003100031401</t>
  </si>
  <si>
    <t>ZF příspěvek na stravu</t>
  </si>
  <si>
    <t>0003600036917</t>
  </si>
  <si>
    <t>knihy časopisy</t>
  </si>
  <si>
    <t>0003600036918</t>
  </si>
  <si>
    <t>,,DKP,,</t>
  </si>
  <si>
    <t>0004200042040</t>
  </si>
  <si>
    <t>Právní služby</t>
  </si>
  <si>
    <t>006221</t>
  </si>
  <si>
    <t>Humanitární zahraniční pomoc přímá</t>
  </si>
  <si>
    <t>006310</t>
  </si>
  <si>
    <t>Obecné příjmy a výdaje z finančních operací</t>
  </si>
  <si>
    <t>2141</t>
  </si>
  <si>
    <t>Příjem z úroků</t>
  </si>
  <si>
    <t>2143</t>
  </si>
  <si>
    <t>Kursové rozdíly v příjmech</t>
  </si>
  <si>
    <t>006330</t>
  </si>
  <si>
    <t>Převody vlastním fondům v rozpočtech územní úrovně</t>
  </si>
  <si>
    <t>4131</t>
  </si>
  <si>
    <t>Převody z vlastních fondů podnikatelské činnosti</t>
  </si>
  <si>
    <t>006402</t>
  </si>
  <si>
    <t>Finanční vypořádání</t>
  </si>
  <si>
    <t>006409</t>
  </si>
  <si>
    <t>Ostatní činnosti jinde nezařazené</t>
  </si>
  <si>
    <t>ROZPOČTOVÉ VÝDAJE</t>
  </si>
  <si>
    <t>0003600013071</t>
  </si>
  <si>
    <t>6349</t>
  </si>
  <si>
    <t>Ostatní invest. transfery rozpočtům územní úrovně</t>
  </si>
  <si>
    <t>5154</t>
  </si>
  <si>
    <t>Elektrická energie</t>
  </si>
  <si>
    <t>5169</t>
  </si>
  <si>
    <t>Nákup ostatních služeb</t>
  </si>
  <si>
    <t>0003600036950</t>
  </si>
  <si>
    <t>Služebnost (věcná břemena)</t>
  </si>
  <si>
    <t>5122</t>
  </si>
  <si>
    <t>Podlimitní věcná břemena</t>
  </si>
  <si>
    <t>001036</t>
  </si>
  <si>
    <t>Správa v lesním hospodářství</t>
  </si>
  <si>
    <t>0002200020001</t>
  </si>
  <si>
    <t>OŽP prádlo</t>
  </si>
  <si>
    <t>5134</t>
  </si>
  <si>
    <t>Prádlo, oděv a obuv s výjimkou ochranných pomůcek</t>
  </si>
  <si>
    <t>5139</t>
  </si>
  <si>
    <t>Nákup materiálu jinde nezařazený</t>
  </si>
  <si>
    <t>0002200029004</t>
  </si>
  <si>
    <t>NEINV dotace Min.zemědělství</t>
  </si>
  <si>
    <t>000029004</t>
  </si>
  <si>
    <t>Úhrada zvýšených nákladů podle § 24 odst. 2 les.z.</t>
  </si>
  <si>
    <t>5811</t>
  </si>
  <si>
    <t>Výdaje na náhrady za nezpůsobenou újmu</t>
  </si>
  <si>
    <t>0002000020024</t>
  </si>
  <si>
    <t>Propagační předměty</t>
  </si>
  <si>
    <t>0003600039602</t>
  </si>
  <si>
    <t>Cyklostezka RpR - nákup služeb</t>
  </si>
  <si>
    <t>5021</t>
  </si>
  <si>
    <t>Ostatní osobní výdaje</t>
  </si>
  <si>
    <t>0003800040895</t>
  </si>
  <si>
    <t>Partnerská města spolupráce</t>
  </si>
  <si>
    <t>6122</t>
  </si>
  <si>
    <t>Stroje, přístroje a zařízení</t>
  </si>
  <si>
    <t>0003900039021</t>
  </si>
  <si>
    <t>Rekonstrukce kašny na náměstí TGM</t>
  </si>
  <si>
    <t>6121</t>
  </si>
  <si>
    <t>Stavby</t>
  </si>
  <si>
    <t>Odbor investic</t>
  </si>
  <si>
    <t>0003900040180</t>
  </si>
  <si>
    <t>Cyklostezka u Elektroprojekty</t>
  </si>
  <si>
    <t>0004000042001</t>
  </si>
  <si>
    <t>Fotografie města</t>
  </si>
  <si>
    <t>5041</t>
  </si>
  <si>
    <t>Odměny za užití duševního vlastnictví</t>
  </si>
  <si>
    <t>0004000042002</t>
  </si>
  <si>
    <t>Jurkovičova rozhledna</t>
  </si>
  <si>
    <t>5137</t>
  </si>
  <si>
    <t>Drobný dlouhodobý hmotný majetek</t>
  </si>
  <si>
    <t>0004000042003</t>
  </si>
  <si>
    <t>Informační centrum</t>
  </si>
  <si>
    <t>5179</t>
  </si>
  <si>
    <t>Ostatní nákupy jinde nezařazené</t>
  </si>
  <si>
    <t>0004000042005</t>
  </si>
  <si>
    <t>obecně</t>
  </si>
  <si>
    <t>0004000042006</t>
  </si>
  <si>
    <t>Rozvoj cestovního ruchu</t>
  </si>
  <si>
    <t>5171</t>
  </si>
  <si>
    <t>Opravy a udržování</t>
  </si>
  <si>
    <t>5222</t>
  </si>
  <si>
    <t>Neinvestiční transfery spolkům</t>
  </si>
  <si>
    <t>5329</t>
  </si>
  <si>
    <t>Ostatní neinv. transfery rozpočtům územní úrovně</t>
  </si>
  <si>
    <t>0004000042007</t>
  </si>
  <si>
    <t>www VISIT Rožnov</t>
  </si>
  <si>
    <t>0004000042008</t>
  </si>
  <si>
    <t>Den architektury</t>
  </si>
  <si>
    <t>0004000042010</t>
  </si>
  <si>
    <t>Rožnovské parní léto</t>
  </si>
  <si>
    <t>5175</t>
  </si>
  <si>
    <t>Pohoštění</t>
  </si>
  <si>
    <t>0004200042000</t>
  </si>
  <si>
    <t>Odbor kanceláře starosty obecně</t>
  </si>
  <si>
    <t>0004200075030</t>
  </si>
  <si>
    <t>Mezinárodní spolupráce</t>
  </si>
  <si>
    <t>5194</t>
  </si>
  <si>
    <t>Výdaje na věcné dary</t>
  </si>
  <si>
    <t>002212</t>
  </si>
  <si>
    <t>Silnice</t>
  </si>
  <si>
    <t>0003600022100</t>
  </si>
  <si>
    <t>Silnice zimní údržba</t>
  </si>
  <si>
    <t>0003600022101</t>
  </si>
  <si>
    <t>Silnice - dopravní značení, světelná sig.</t>
  </si>
  <si>
    <t>0003600022113</t>
  </si>
  <si>
    <t>Silnice - místní komunikace</t>
  </si>
  <si>
    <t>0003600022133</t>
  </si>
  <si>
    <t>mosty</t>
  </si>
  <si>
    <t>0003600022801</t>
  </si>
  <si>
    <t>Čištění místních komunikací</t>
  </si>
  <si>
    <t>0003900039172</t>
  </si>
  <si>
    <t>Rekonstrukce lávky přes řeku Bečvu</t>
  </si>
  <si>
    <t>0003900039642</t>
  </si>
  <si>
    <t>Most na Bučiska</t>
  </si>
  <si>
    <t>0003600036903</t>
  </si>
  <si>
    <t>Pozemky - výkupy obecně</t>
  </si>
  <si>
    <t>6130</t>
  </si>
  <si>
    <t>Pozemky</t>
  </si>
  <si>
    <t>0003600036969</t>
  </si>
  <si>
    <t>Nájem - cyklostezka pozemky</t>
  </si>
  <si>
    <t>5164</t>
  </si>
  <si>
    <t>Nájemné</t>
  </si>
  <si>
    <t>0003600039312</t>
  </si>
  <si>
    <t>Drobné opravy dle požadavků občanů</t>
  </si>
  <si>
    <t>0003600040116</t>
  </si>
  <si>
    <t>Semafory - údržba</t>
  </si>
  <si>
    <t>0003600040117</t>
  </si>
  <si>
    <t>Chodníky obecně - opravy</t>
  </si>
  <si>
    <t>0003600040149</t>
  </si>
  <si>
    <t>Nášlapné chodníky sídliště</t>
  </si>
  <si>
    <t>5362</t>
  </si>
  <si>
    <t>Platby daní státnímu rozpočtu</t>
  </si>
  <si>
    <t>0003900040002</t>
  </si>
  <si>
    <t>0003900040006</t>
  </si>
  <si>
    <t>Cyklopropoj sídliště - centrum</t>
  </si>
  <si>
    <t>0003900040158</t>
  </si>
  <si>
    <t>Studie cyklostezky od Pinduly</t>
  </si>
  <si>
    <t>0003900040164</t>
  </si>
  <si>
    <t>Chodník u MŠ Na Zahradách</t>
  </si>
  <si>
    <t>0003900040175</t>
  </si>
  <si>
    <t>Chodník T- H et. 3,3 - 3,4</t>
  </si>
  <si>
    <t>0003900040176</t>
  </si>
  <si>
    <t>Frenštátská ulice rekonstruce</t>
  </si>
  <si>
    <t>0003000030000</t>
  </si>
  <si>
    <t>0003010030100</t>
  </si>
  <si>
    <t>obecný ORG - Odbor přestupkový</t>
  </si>
  <si>
    <t>5192</t>
  </si>
  <si>
    <t>Poskytnuté náhrady</t>
  </si>
  <si>
    <t>0003600036906</t>
  </si>
  <si>
    <t>Autobusové zastávky</t>
  </si>
  <si>
    <t>0003600036970</t>
  </si>
  <si>
    <t>Systém parkovného Mlýnská</t>
  </si>
  <si>
    <t>0003800040899</t>
  </si>
  <si>
    <t>Koncepce dopravy</t>
  </si>
  <si>
    <t>0003900039043</t>
  </si>
  <si>
    <t>Rezerva odboru investic</t>
  </si>
  <si>
    <t>6901</t>
  </si>
  <si>
    <t>Rezervy investičních výdajů</t>
  </si>
  <si>
    <t>002292</t>
  </si>
  <si>
    <t>Dopravní obslužnost veřejnými službami - linková</t>
  </si>
  <si>
    <t>0002600026001</t>
  </si>
  <si>
    <t>Dopravní obslužnost</t>
  </si>
  <si>
    <t>5323</t>
  </si>
  <si>
    <t>Neinvestiční transfery krajům</t>
  </si>
  <si>
    <t>0003800038904</t>
  </si>
  <si>
    <t>Měření dopravy ve městě</t>
  </si>
  <si>
    <t>0003800040902</t>
  </si>
  <si>
    <t>MHD analýza, studie</t>
  </si>
  <si>
    <t>0004000042015</t>
  </si>
  <si>
    <t>Cyklobus Bílá - příspěvek</t>
  </si>
  <si>
    <t>5213</t>
  </si>
  <si>
    <t>Neinv.transfery nefin.podnikatelům-právnic. osobám</t>
  </si>
  <si>
    <t>002310</t>
  </si>
  <si>
    <t>Pitná voda</t>
  </si>
  <si>
    <t>0003600040120</t>
  </si>
  <si>
    <t>Dodávky vody v případě sucha</t>
  </si>
  <si>
    <t>0003900039346</t>
  </si>
  <si>
    <t>Vodovod Horní Paseky</t>
  </si>
  <si>
    <t>002321</t>
  </si>
  <si>
    <t>Odvádění a čištění odpadn. vod a nakládání s kaly</t>
  </si>
  <si>
    <t>0002600003068</t>
  </si>
  <si>
    <t>ČŘB I a II</t>
  </si>
  <si>
    <t>0003600022202</t>
  </si>
  <si>
    <t>Dešťová kanalizace</t>
  </si>
  <si>
    <t>0003900040177</t>
  </si>
  <si>
    <t>Kanalizace Hážovice - Končiny</t>
  </si>
  <si>
    <t>002333</t>
  </si>
  <si>
    <t>Úpravy drobných vodních toků</t>
  </si>
  <si>
    <t>0003600036911</t>
  </si>
  <si>
    <t>Uprava vodních toků</t>
  </si>
  <si>
    <t>002419</t>
  </si>
  <si>
    <t>Ostatní záležitosti spojů</t>
  </si>
  <si>
    <t>0002900029010</t>
  </si>
  <si>
    <t>Investice do metropolitní sítě</t>
  </si>
  <si>
    <t>003111</t>
  </si>
  <si>
    <t>Mateřské školy</t>
  </si>
  <si>
    <t>0003600022912</t>
  </si>
  <si>
    <t>Opravy MŠ celkově</t>
  </si>
  <si>
    <t>0003800022112</t>
  </si>
  <si>
    <t>Snížení energetické náročnosti budov</t>
  </si>
  <si>
    <t>0005000050000</t>
  </si>
  <si>
    <t>MS 5. května 1527</t>
  </si>
  <si>
    <t>5331</t>
  </si>
  <si>
    <t>Neinvestiční příspěvky zřízeným příspěvkovým organ</t>
  </si>
  <si>
    <t>MŠ 5. května</t>
  </si>
  <si>
    <t>0005400054000</t>
  </si>
  <si>
    <t>MŠ Na Zahradách</t>
  </si>
  <si>
    <t>0005600056000</t>
  </si>
  <si>
    <t>MŠ Radost</t>
  </si>
  <si>
    <t>MŠ RADOST</t>
  </si>
  <si>
    <t>0007600076000</t>
  </si>
  <si>
    <t>MŠ 1. máje 1153</t>
  </si>
  <si>
    <t>MŠ 1.máje 1153</t>
  </si>
  <si>
    <t>003113</t>
  </si>
  <si>
    <t>Základní školy</t>
  </si>
  <si>
    <t>0003600022916</t>
  </si>
  <si>
    <t>Opravy ZŠ celkově</t>
  </si>
  <si>
    <t>0003600040175</t>
  </si>
  <si>
    <t>Snížení energetické náročnosti  ZŠ Záhumení</t>
  </si>
  <si>
    <t>0003800040894</t>
  </si>
  <si>
    <t>Školská fóra</t>
  </si>
  <si>
    <t>5901</t>
  </si>
  <si>
    <t>Nespecifikované rezervy</t>
  </si>
  <si>
    <t>0003900040007</t>
  </si>
  <si>
    <t>Hřiště ZŠ 5.května</t>
  </si>
  <si>
    <t>0003900040173</t>
  </si>
  <si>
    <t>Cyklopřístřešek ZŠ Videčská</t>
  </si>
  <si>
    <t>0004000040150</t>
  </si>
  <si>
    <t>Bezpečnost škol</t>
  </si>
  <si>
    <t>0004000040897</t>
  </si>
  <si>
    <t>Programy pro školy</t>
  </si>
  <si>
    <t>0004000040901</t>
  </si>
  <si>
    <t>Neinvestiční dotace ZŠ</t>
  </si>
  <si>
    <t>0007100071000</t>
  </si>
  <si>
    <t>ZŠ Pod Skalkou</t>
  </si>
  <si>
    <t>0007200072000</t>
  </si>
  <si>
    <t>ZŠ Videčská</t>
  </si>
  <si>
    <t>0007300073000</t>
  </si>
  <si>
    <t>ZŠ 5. května</t>
  </si>
  <si>
    <t>ZŠ 5.května</t>
  </si>
  <si>
    <t>003117</t>
  </si>
  <si>
    <t>První stupeň základních škol</t>
  </si>
  <si>
    <t>0004100041000</t>
  </si>
  <si>
    <t>ZŠ Koryčanské Pasek</t>
  </si>
  <si>
    <t>ZŠ Koryč .Paseky</t>
  </si>
  <si>
    <t>0004300043000</t>
  </si>
  <si>
    <t>ZŠ Záhumení</t>
  </si>
  <si>
    <t>003119</t>
  </si>
  <si>
    <t>Ostatní záležitosti základního vzdělávání</t>
  </si>
  <si>
    <t>0001100011000</t>
  </si>
  <si>
    <t>Starosta obecně</t>
  </si>
  <si>
    <t>5221</t>
  </si>
  <si>
    <t>Neinv.transf. fundacím, ústavům a obecně prosp.sp.</t>
  </si>
  <si>
    <t>0003800040152</t>
  </si>
  <si>
    <t>Zdravá výživa</t>
  </si>
  <si>
    <t>0004000040162</t>
  </si>
  <si>
    <t>Udržitelnost projektu škol</t>
  </si>
  <si>
    <t>5167</t>
  </si>
  <si>
    <t>Služby školení a vzdělávání</t>
  </si>
  <si>
    <t>0004000040166</t>
  </si>
  <si>
    <t>0004000040167</t>
  </si>
  <si>
    <t>Technický talent a jarmark, PK apod.</t>
  </si>
  <si>
    <t>0004000040205</t>
  </si>
  <si>
    <t>Pedagog roku</t>
  </si>
  <si>
    <t>0004000040898</t>
  </si>
  <si>
    <t>NNO - dotační program vzdělávání</t>
  </si>
  <si>
    <t>5339</t>
  </si>
  <si>
    <t>Neinvest. transfery cizím příspěvkovým organizacím</t>
  </si>
  <si>
    <t>0003900039957</t>
  </si>
  <si>
    <t>Přístavba knihovny</t>
  </si>
  <si>
    <t>0001100011002</t>
  </si>
  <si>
    <t>Individuální dary, dotace - kultura</t>
  </si>
  <si>
    <t>0001100012102</t>
  </si>
  <si>
    <t>matice Radhošťská</t>
  </si>
  <si>
    <t>5229</t>
  </si>
  <si>
    <t>Ostatní neinv.transfery neziskov. a podob. osobám</t>
  </si>
  <si>
    <t>0003600022103</t>
  </si>
  <si>
    <t>Podium a jiné - opravy</t>
  </si>
  <si>
    <t>5151</t>
  </si>
  <si>
    <t>Studená voda včetně stoč. a popl.za odvod dešť.vod</t>
  </si>
  <si>
    <t>5153</t>
  </si>
  <si>
    <t>Plyn</t>
  </si>
  <si>
    <t>0003900039958</t>
  </si>
  <si>
    <t>Kulturní centrum</t>
  </si>
  <si>
    <t>0004000042016</t>
  </si>
  <si>
    <t>Kronika města - publikace</t>
  </si>
  <si>
    <t>0004000042018</t>
  </si>
  <si>
    <t>KAM na Rožnovsku</t>
  </si>
  <si>
    <t>0004000042019</t>
  </si>
  <si>
    <t>Rožnovské malé tisky</t>
  </si>
  <si>
    <t>0004000042020</t>
  </si>
  <si>
    <t>Kulturní strategie</t>
  </si>
  <si>
    <t>0004000042021</t>
  </si>
  <si>
    <t>Promítání letní kino</t>
  </si>
  <si>
    <t>0004000042022</t>
  </si>
  <si>
    <t>Vztahy s komunitními umělci a ost</t>
  </si>
  <si>
    <t>0004000042023</t>
  </si>
  <si>
    <t>Městský festival</t>
  </si>
  <si>
    <t>0004000042026</t>
  </si>
  <si>
    <t>Oslavy výročí ve městě</t>
  </si>
  <si>
    <t>003326</t>
  </si>
  <si>
    <t>Poříz.,zach.a obnova hodnot MK, nár. a hist.pověd.</t>
  </si>
  <si>
    <t>0003600040196</t>
  </si>
  <si>
    <t>Restaurování kříže Michala Jurajdy</t>
  </si>
  <si>
    <t>003341</t>
  </si>
  <si>
    <t>Rozhlas a televize</t>
  </si>
  <si>
    <t>0002900029011</t>
  </si>
  <si>
    <t>TV Jašek</t>
  </si>
  <si>
    <t>003349</t>
  </si>
  <si>
    <t>Ostatní záležitosti sdělovacích prostředků</t>
  </si>
  <si>
    <t>0002000020013</t>
  </si>
  <si>
    <t>Přenosy ZM v TV Beskyd</t>
  </si>
  <si>
    <t>0004200075012</t>
  </si>
  <si>
    <t>Geocaching - Tesla 3x jinak</t>
  </si>
  <si>
    <t>0004200075032</t>
  </si>
  <si>
    <t>Spektrum</t>
  </si>
  <si>
    <t>003399</t>
  </si>
  <si>
    <t>Ostatní záležitosti kultury,církví a sděl.prostř.</t>
  </si>
  <si>
    <t>5492</t>
  </si>
  <si>
    <t>Dary fyzickým osobám</t>
  </si>
  <si>
    <t>0002700021034</t>
  </si>
  <si>
    <t>Vítání občánků, svatby apod.</t>
  </si>
  <si>
    <t>0001100011003</t>
  </si>
  <si>
    <t>Individuální dary, dotace - sport</t>
  </si>
  <si>
    <t>6313</t>
  </si>
  <si>
    <t>Inv.transfery nefinančním podnikatelům-práv.osobám</t>
  </si>
  <si>
    <t>Krytý bazén</t>
  </si>
  <si>
    <t>0004000040165</t>
  </si>
  <si>
    <t>Sportovní veletrh</t>
  </si>
  <si>
    <t>0004000040911</t>
  </si>
  <si>
    <t>Běh E. Zátopka</t>
  </si>
  <si>
    <t>0004000042027</t>
  </si>
  <si>
    <t>Dotace FC umělý trávník</t>
  </si>
  <si>
    <t>6322</t>
  </si>
  <si>
    <t>Investiční transfery spolkům</t>
  </si>
  <si>
    <t>0009300000001</t>
  </si>
  <si>
    <t>0009300093003</t>
  </si>
  <si>
    <t>Dotace na úroky úvěr ZS</t>
  </si>
  <si>
    <t>0009300093004</t>
  </si>
  <si>
    <t>Dotace na jistinu úvěr ZS</t>
  </si>
  <si>
    <t>0003600022803</t>
  </si>
  <si>
    <t>Dětská hřiště</t>
  </si>
  <si>
    <t>5123</t>
  </si>
  <si>
    <t>Podlimitní technické zhodnocení</t>
  </si>
  <si>
    <t>0003600040155</t>
  </si>
  <si>
    <t>Údržba sporovišť</t>
  </si>
  <si>
    <t>003549</t>
  </si>
  <si>
    <t>Ostatní speciální zdravotnická péče</t>
  </si>
  <si>
    <t>0004200040207</t>
  </si>
  <si>
    <t>Dárci krve</t>
  </si>
  <si>
    <t>6125</t>
  </si>
  <si>
    <t>Informační a komunikační technologie</t>
  </si>
  <si>
    <t>6371</t>
  </si>
  <si>
    <t>Účelové invest. transfery nepodnikajícím fyz. osob</t>
  </si>
  <si>
    <t>0003600036913</t>
  </si>
  <si>
    <t>0003600036914</t>
  </si>
  <si>
    <t>Pohřebnictví - nákup služeb</t>
  </si>
  <si>
    <t>0003600040180</t>
  </si>
  <si>
    <t>Kolumbárium</t>
  </si>
  <si>
    <t>003633</t>
  </si>
  <si>
    <t>Výstavba a údržba místních inženýrských sítí</t>
  </si>
  <si>
    <t>0002600036965</t>
  </si>
  <si>
    <t>FRTI - Výkupy Rybníčky Pod Kozincem</t>
  </si>
  <si>
    <t>0002600036966</t>
  </si>
  <si>
    <t>FRTI - Výkupy Tylovice Horní dráhy</t>
  </si>
  <si>
    <t>0003600040157</t>
  </si>
  <si>
    <t>FRTI - Eden</t>
  </si>
  <si>
    <t>0003600040167</t>
  </si>
  <si>
    <t>FRTI Žerotínská kanalizace</t>
  </si>
  <si>
    <t>0003600040168</t>
  </si>
  <si>
    <t>FRTI - Na Drahách</t>
  </si>
  <si>
    <t>0003900039950</t>
  </si>
  <si>
    <t>FRTI - příspěvky občanům na kanalizaci ČŘB II.</t>
  </si>
  <si>
    <t>0002200024000</t>
  </si>
  <si>
    <t>Oddělení výstavby obecně</t>
  </si>
  <si>
    <t>0003600040185</t>
  </si>
  <si>
    <t>Studie území Zubersko</t>
  </si>
  <si>
    <t>0003800024109</t>
  </si>
  <si>
    <t>Nový územní plán</t>
  </si>
  <si>
    <t>6119</t>
  </si>
  <si>
    <t>Ostatní nákup dlouhodobého nehmotného majetku</t>
  </si>
  <si>
    <t>0003800040897</t>
  </si>
  <si>
    <t>Datový sklad</t>
  </si>
  <si>
    <t>0003800040898</t>
  </si>
  <si>
    <t>Opatření ze strategického plánu</t>
  </si>
  <si>
    <t>0001100011004</t>
  </si>
  <si>
    <t>MAS (Místní akční skupina)</t>
  </si>
  <si>
    <t>0001100013068</t>
  </si>
  <si>
    <t>Mikroregion Vsetínsko</t>
  </si>
  <si>
    <t>0001100013071</t>
  </si>
  <si>
    <t>0003600011113</t>
  </si>
  <si>
    <t>5156</t>
  </si>
  <si>
    <t>Pohonné hmoty a maziva</t>
  </si>
  <si>
    <t>0003600036617</t>
  </si>
  <si>
    <t>Multifunkční nákladní automobil</t>
  </si>
  <si>
    <t>6123</t>
  </si>
  <si>
    <t>Dopravní prostředky</t>
  </si>
  <si>
    <t>0003600040187</t>
  </si>
  <si>
    <t>WC městká</t>
  </si>
  <si>
    <t>0003900040156</t>
  </si>
  <si>
    <t>Stude revitalizace síd. Koryčanské P.</t>
  </si>
  <si>
    <t>003716</t>
  </si>
  <si>
    <t>Monitoring ochrany ovzduší</t>
  </si>
  <si>
    <t>0003600036987</t>
  </si>
  <si>
    <t>Monitorovací stanice kvality ovzduší</t>
  </si>
  <si>
    <t>003719</t>
  </si>
  <si>
    <t>Ostatní činnosti k ochraně ovzduší</t>
  </si>
  <si>
    <t>5011</t>
  </si>
  <si>
    <t>Platy zaměst. v pr.poměru vyjma zaměst. na služ.m.</t>
  </si>
  <si>
    <t>5031</t>
  </si>
  <si>
    <t>Povinné poj.na soc.zab.a přísp.na st.pol.zaměstnan</t>
  </si>
  <si>
    <t>5032</t>
  </si>
  <si>
    <t>Povinné pojistné na veřejné zdravotní pojištění</t>
  </si>
  <si>
    <t>5424</t>
  </si>
  <si>
    <t>Náhrady mezd a přísp. v době nemoci nebo karantény</t>
  </si>
  <si>
    <t>0003600022107</t>
  </si>
  <si>
    <t>Sběr BRKO ve městě (hnědé kontejnery)</t>
  </si>
  <si>
    <t>0003600022701</t>
  </si>
  <si>
    <t>Separační dvůr</t>
  </si>
  <si>
    <t>0003600022702</t>
  </si>
  <si>
    <t>Stanoviště kontajnerů</t>
  </si>
  <si>
    <t>0003600022703</t>
  </si>
  <si>
    <t>Komunální odpad občané</t>
  </si>
  <si>
    <t>0003600022716</t>
  </si>
  <si>
    <t>Komunální odpad - koše</t>
  </si>
  <si>
    <t>0003600036619</t>
  </si>
  <si>
    <t>Evidence odpadu - služba</t>
  </si>
  <si>
    <t>003729</t>
  </si>
  <si>
    <t>Ostatní nakládání s odpady</t>
  </si>
  <si>
    <t>0003600022700</t>
  </si>
  <si>
    <t>Provoz skládky TKO</t>
  </si>
  <si>
    <t>003733</t>
  </si>
  <si>
    <t>Monitoring půdy a podzemní vody</t>
  </si>
  <si>
    <t>003745</t>
  </si>
  <si>
    <t>Péče o vzhled obcí a veřejnou zeleň</t>
  </si>
  <si>
    <t>0002000020007</t>
  </si>
  <si>
    <t>Zahradníci</t>
  </si>
  <si>
    <t>0003600022108</t>
  </si>
  <si>
    <t>Zeleň - nové liniové výsadby a ost.</t>
  </si>
  <si>
    <t>0003600036915</t>
  </si>
  <si>
    <t>Zeleň - údržba</t>
  </si>
  <si>
    <t>0003600036916</t>
  </si>
  <si>
    <t>zeleň a vzhled obcí - opravy</t>
  </si>
  <si>
    <t>0003600036990</t>
  </si>
  <si>
    <t>Revitalizace sídelní zeleně oblast 1. máj</t>
  </si>
  <si>
    <t>0003600039986</t>
  </si>
  <si>
    <t>Rozvoj parku, mobiliář, chodníky</t>
  </si>
  <si>
    <t>0003600040128</t>
  </si>
  <si>
    <t>Nová výsadba, trvalky</t>
  </si>
  <si>
    <t>0003600040129</t>
  </si>
  <si>
    <t>Nová výsadba, stromy</t>
  </si>
  <si>
    <t>0003600040188</t>
  </si>
  <si>
    <t>Pítko v parku</t>
  </si>
  <si>
    <t>0004000042024</t>
  </si>
  <si>
    <t>Agenda umění ve veř. prostoru</t>
  </si>
  <si>
    <t>0004000040909</t>
  </si>
  <si>
    <t>NNO - dotace ekologie obecně</t>
  </si>
  <si>
    <t>004222</t>
  </si>
  <si>
    <t>Veřejně prospěšné práce</t>
  </si>
  <si>
    <t>004329</t>
  </si>
  <si>
    <t>Ostatní sociální péče a pomoc dětem a mládeži</t>
  </si>
  <si>
    <t>0002300023000</t>
  </si>
  <si>
    <t>0002300023002</t>
  </si>
  <si>
    <t>Ocenění pracovníků v soc. oblasti a seniorkarta</t>
  </si>
  <si>
    <t>0001100011005</t>
  </si>
  <si>
    <t>Individuální dary, dotace - sociální oblast</t>
  </si>
  <si>
    <t>0003800023001</t>
  </si>
  <si>
    <t>Sociální jarmark</t>
  </si>
  <si>
    <t>0003800023002</t>
  </si>
  <si>
    <t>Seniorská karta</t>
  </si>
  <si>
    <t>5131</t>
  </si>
  <si>
    <t>Potraviny</t>
  </si>
  <si>
    <t>0003800039025</t>
  </si>
  <si>
    <t>Projekt senior taxi</t>
  </si>
  <si>
    <t>0004000040912</t>
  </si>
  <si>
    <t>Mim. členský příspěvek do Mikroregionu R.</t>
  </si>
  <si>
    <t>004399</t>
  </si>
  <si>
    <t>Ostatní záležitosti soc.věcí a politiky zaměstnano</t>
  </si>
  <si>
    <t>5173</t>
  </si>
  <si>
    <t>Cestovné</t>
  </si>
  <si>
    <t>5499</t>
  </si>
  <si>
    <t>Ostatní neinvestiční transfery fyzickým osobám</t>
  </si>
  <si>
    <t>5136</t>
  </si>
  <si>
    <t>Knihy a obdobné listinné informační prostředky</t>
  </si>
  <si>
    <t>0003800038009</t>
  </si>
  <si>
    <t>Obec přátelská rodině - dotace r. 2020</t>
  </si>
  <si>
    <t>0003800040903</t>
  </si>
  <si>
    <t>Obec přátelská seniorům 2021</t>
  </si>
  <si>
    <t>005212</t>
  </si>
  <si>
    <t>Ochrana obyvatelstva</t>
  </si>
  <si>
    <t>0002200022307</t>
  </si>
  <si>
    <t>Protipovodňová opatření</t>
  </si>
  <si>
    <t>5162</t>
  </si>
  <si>
    <t>Služby elektronických komunikací</t>
  </si>
  <si>
    <t>0003600013305</t>
  </si>
  <si>
    <t>Mobilní rozhlas</t>
  </si>
  <si>
    <t>5042</t>
  </si>
  <si>
    <t>Odměny za užití počítačových programů</t>
  </si>
  <si>
    <t>005213</t>
  </si>
  <si>
    <t>Krizová opatření</t>
  </si>
  <si>
    <t>5132</t>
  </si>
  <si>
    <t>Ochranné pomůcky</t>
  </si>
  <si>
    <t>5903</t>
  </si>
  <si>
    <t>Rezerva na krizová opatření</t>
  </si>
  <si>
    <t>0003500035000</t>
  </si>
  <si>
    <t>5361</t>
  </si>
  <si>
    <t>Nákup kolků</t>
  </si>
  <si>
    <t>0003500035001</t>
  </si>
  <si>
    <t>MP Potraviny</t>
  </si>
  <si>
    <t>0003500035002</t>
  </si>
  <si>
    <t>Prádlo oděv obuv</t>
  </si>
  <si>
    <t>0003500035003</t>
  </si>
  <si>
    <t>MP Knihy učební pomůcky</t>
  </si>
  <si>
    <t>0003500035004</t>
  </si>
  <si>
    <t>Drobný majetek (DDM)</t>
  </si>
  <si>
    <t>0003500035005</t>
  </si>
  <si>
    <t>MP Materiál</t>
  </si>
  <si>
    <t>0003500035006</t>
  </si>
  <si>
    <t>PHM</t>
  </si>
  <si>
    <t>0003500035007</t>
  </si>
  <si>
    <t>Školení</t>
  </si>
  <si>
    <t>0003500035008</t>
  </si>
  <si>
    <t>Služby obecně</t>
  </si>
  <si>
    <t>0003500035009</t>
  </si>
  <si>
    <t>0003500035014</t>
  </si>
  <si>
    <t>nové kamery MP</t>
  </si>
  <si>
    <t>5172</t>
  </si>
  <si>
    <t>Podlimitní programové vybavení</t>
  </si>
  <si>
    <t>0003500035016</t>
  </si>
  <si>
    <t>Probační a mediační služba pro mládež</t>
  </si>
  <si>
    <t>0003500035017</t>
  </si>
  <si>
    <t>SOS tlačítka pro seniory</t>
  </si>
  <si>
    <t>0003500035103</t>
  </si>
  <si>
    <t>Prevence kriminality</t>
  </si>
  <si>
    <t>5163</t>
  </si>
  <si>
    <t>Služby peněžních ústavů</t>
  </si>
  <si>
    <t>0003500035104</t>
  </si>
  <si>
    <t>Automobil MP</t>
  </si>
  <si>
    <t>5178</t>
  </si>
  <si>
    <t>Nájemné za nájem s právem koupě</t>
  </si>
  <si>
    <t>0003500035106</t>
  </si>
  <si>
    <t>Radar II</t>
  </si>
  <si>
    <t>0003600040173</t>
  </si>
  <si>
    <t>Domovník preventista 2021</t>
  </si>
  <si>
    <t>0003900040179</t>
  </si>
  <si>
    <t>Radar - stanoviště</t>
  </si>
  <si>
    <t>0002000020015</t>
  </si>
  <si>
    <t>Občerstvení při zásahu § 18 zák. 133/1985</t>
  </si>
  <si>
    <t>0008100081000</t>
  </si>
  <si>
    <t>Hasiči RpR</t>
  </si>
  <si>
    <t>Hasičský sbor města RpR</t>
  </si>
  <si>
    <t>006112</t>
  </si>
  <si>
    <t>Zastupitelstva obcí</t>
  </si>
  <si>
    <t>5023</t>
  </si>
  <si>
    <t>Odměny členů zastupitelstev obcí a krajů</t>
  </si>
  <si>
    <t>5039</t>
  </si>
  <si>
    <t>Ostatní povinné pojistné placené zaměstnavatelem</t>
  </si>
  <si>
    <t>0001100011200</t>
  </si>
  <si>
    <t>Místostarosta 1</t>
  </si>
  <si>
    <t>0001100011300</t>
  </si>
  <si>
    <t>Místostarosta 2</t>
  </si>
  <si>
    <t>0001100011999</t>
  </si>
  <si>
    <t>Refundace radní, zastupitelé</t>
  </si>
  <si>
    <t>5019</t>
  </si>
  <si>
    <t>Ostatní platy</t>
  </si>
  <si>
    <t>5161</t>
  </si>
  <si>
    <t>Poštovní služby</t>
  </si>
  <si>
    <t>006118</t>
  </si>
  <si>
    <t>Volba prezidenta republiky</t>
  </si>
  <si>
    <t>0004200075027</t>
  </si>
  <si>
    <t>000098071</t>
  </si>
  <si>
    <t>Účel. dot. na výdaje při volbách do Parlamentu ČR</t>
  </si>
  <si>
    <t>0003100031201</t>
  </si>
  <si>
    <t>ZF - kutura</t>
  </si>
  <si>
    <t>5038</t>
  </si>
  <si>
    <t>Pojist.na zákon.poj.odpov. zaměst. za škodu při PÚ</t>
  </si>
  <si>
    <t>5166</t>
  </si>
  <si>
    <t>Konzultační, poradenské a právní služby</t>
  </si>
  <si>
    <t>5189</t>
  </si>
  <si>
    <t>Vratky jistot</t>
  </si>
  <si>
    <t>5195</t>
  </si>
  <si>
    <t>Odvody za neplnění povinn. zaměst. zdrav. postiž.</t>
  </si>
  <si>
    <t>0002000020008</t>
  </si>
  <si>
    <t>GDPR</t>
  </si>
  <si>
    <t>0002000020010</t>
  </si>
  <si>
    <t>Odborová organizace - příspěvek</t>
  </si>
  <si>
    <t>0002500025011</t>
  </si>
  <si>
    <t>Opatrovnictví ŽU - externí</t>
  </si>
  <si>
    <t>0002500025012</t>
  </si>
  <si>
    <t>kontrolní nákupy</t>
  </si>
  <si>
    <t>5199</t>
  </si>
  <si>
    <t>Ostatní výdaje související s neinvestičními nákupy</t>
  </si>
  <si>
    <t>5142</t>
  </si>
  <si>
    <t>Kursové rozdíly ve výdajích</t>
  </si>
  <si>
    <t>5176</t>
  </si>
  <si>
    <t>Účastnické úplaty na konference</t>
  </si>
  <si>
    <t>0002600026003</t>
  </si>
  <si>
    <t>Knihy, učetní pomůcky  a tisk</t>
  </si>
  <si>
    <t>0002600026004</t>
  </si>
  <si>
    <t>Drobný majetek (DDHM)</t>
  </si>
  <si>
    <t>0002600026005</t>
  </si>
  <si>
    <t>Spotřební materiál</t>
  </si>
  <si>
    <t>0002700027000</t>
  </si>
  <si>
    <t>Odbor kvality a správní agendy obecně</t>
  </si>
  <si>
    <t>0002700027002</t>
  </si>
  <si>
    <t>Benchmarking</t>
  </si>
  <si>
    <t>materiál obecně</t>
  </si>
  <si>
    <t>materiál chráněné dílny</t>
  </si>
  <si>
    <t>Přestupky obecně</t>
  </si>
  <si>
    <t>0002900029000</t>
  </si>
  <si>
    <t>OMIS obecně</t>
  </si>
  <si>
    <t>0002900029001</t>
  </si>
  <si>
    <t>DDHM - drobný majetek do 40 t.</t>
  </si>
  <si>
    <t>0002900029003</t>
  </si>
  <si>
    <t>Programy, SW</t>
  </si>
  <si>
    <t>0002900029004</t>
  </si>
  <si>
    <t>SW nad 60 000 Kč</t>
  </si>
  <si>
    <t>6111</t>
  </si>
  <si>
    <t>Programové vybavení</t>
  </si>
  <si>
    <t>0002900029005</t>
  </si>
  <si>
    <t>HW</t>
  </si>
  <si>
    <t>0002900029006</t>
  </si>
  <si>
    <t>JDTM</t>
  </si>
  <si>
    <t>5168</t>
  </si>
  <si>
    <t>Zpracování dat a služby souv. s inf. a kom.technol</t>
  </si>
  <si>
    <t>0002900029007</t>
  </si>
  <si>
    <t>GDPR - OMIS</t>
  </si>
  <si>
    <t>0002900029009</t>
  </si>
  <si>
    <t>Opravy budov spojené s IT</t>
  </si>
  <si>
    <t>0002900029031</t>
  </si>
  <si>
    <t>reklama na www</t>
  </si>
  <si>
    <t>0002900029032</t>
  </si>
  <si>
    <t>reklama na sociálních sítích</t>
  </si>
  <si>
    <t>0002900029103</t>
  </si>
  <si>
    <t>SW GINIS</t>
  </si>
  <si>
    <t>0002900029104</t>
  </si>
  <si>
    <t>0002900029105</t>
  </si>
  <si>
    <t>www stránky města</t>
  </si>
  <si>
    <t>0002900029106</t>
  </si>
  <si>
    <t>Aplikace ,,stragegie města,,</t>
  </si>
  <si>
    <t>0002900030030</t>
  </si>
  <si>
    <t>Radary - služba hybridní pošty</t>
  </si>
  <si>
    <t>0003100031301</t>
  </si>
  <si>
    <t>ZF - sport</t>
  </si>
  <si>
    <t>0003100031303</t>
  </si>
  <si>
    <t>ZF zájezdy</t>
  </si>
  <si>
    <t>0003100031306</t>
  </si>
  <si>
    <t>ZF - příspěvky na tábory dětí</t>
  </si>
  <si>
    <t>0003100031501</t>
  </si>
  <si>
    <t>ZF jubilea</t>
  </si>
  <si>
    <t>0003100031701</t>
  </si>
  <si>
    <t>ZF penzijní</t>
  </si>
  <si>
    <t>0003100031702</t>
  </si>
  <si>
    <t>Očkování</t>
  </si>
  <si>
    <t>0003600022109</t>
  </si>
  <si>
    <t>Opravy vozového parku</t>
  </si>
  <si>
    <t>0003600027201</t>
  </si>
  <si>
    <t>pojištění - činnost místní správy</t>
  </si>
  <si>
    <t>5909</t>
  </si>
  <si>
    <t>Ostatní neinvestiční výdaje jinde nezařazené</t>
  </si>
  <si>
    <t>5152</t>
  </si>
  <si>
    <t>Teplo</t>
  </si>
  <si>
    <t>5365</t>
  </si>
  <si>
    <t>Platby daní krajům, obcím a státním fondům</t>
  </si>
  <si>
    <t>0003600036973</t>
  </si>
  <si>
    <t>Budovy MÚ</t>
  </si>
  <si>
    <t>0003600036974</t>
  </si>
  <si>
    <t>Ostatní stavby</t>
  </si>
  <si>
    <t>0003600036975</t>
  </si>
  <si>
    <t>Administrace veřejných zakázek, sw</t>
  </si>
  <si>
    <t>0003600036976</t>
  </si>
  <si>
    <t>Budovy P.O. mimo ZŠ, MŠ</t>
  </si>
  <si>
    <t>0003600036978</t>
  </si>
  <si>
    <t>Materiál na opravu budov</t>
  </si>
  <si>
    <t>0003600036979</t>
  </si>
  <si>
    <t>Čistící prostředky</t>
  </si>
  <si>
    <t>0003600036980</t>
  </si>
  <si>
    <t>Služba Elektronické aukce</t>
  </si>
  <si>
    <t>0003600038101</t>
  </si>
  <si>
    <t>náhradní plnění - materiál</t>
  </si>
  <si>
    <t>0003600040131</t>
  </si>
  <si>
    <t>Revize a údržba zabezpečení budov MÚ</t>
  </si>
  <si>
    <t>0003600040159</t>
  </si>
  <si>
    <t>BOZP opravy</t>
  </si>
  <si>
    <t>0003600040170</t>
  </si>
  <si>
    <t>Vymáhání pohledávek z bytů</t>
  </si>
  <si>
    <t>0003600040198</t>
  </si>
  <si>
    <t>Základna pod el. úřední desku</t>
  </si>
  <si>
    <t>0003800022113</t>
  </si>
  <si>
    <t>SW - energetický managment</t>
  </si>
  <si>
    <t>0003800038001</t>
  </si>
  <si>
    <t>Rezerva odboru strategického plánování</t>
  </si>
  <si>
    <t>0003800038004</t>
  </si>
  <si>
    <t>Energetický management poplatek</t>
  </si>
  <si>
    <t>0003800038011</t>
  </si>
  <si>
    <t>Modernizační fond(fotovoltaika)-předregistr. výzva</t>
  </si>
  <si>
    <t>0003800039345</t>
  </si>
  <si>
    <t>ZM (zdravé města) +  místní agenda 21</t>
  </si>
  <si>
    <t>0003800040901</t>
  </si>
  <si>
    <t>Kontaktní úřad - NN</t>
  </si>
  <si>
    <t>0003900039947</t>
  </si>
  <si>
    <t>Služebnosti</t>
  </si>
  <si>
    <t>0003900039948</t>
  </si>
  <si>
    <t>Nadlimitní věcná břemena</t>
  </si>
  <si>
    <t>6142</t>
  </si>
  <si>
    <t>0004200042029</t>
  </si>
  <si>
    <t>Jednotný vizuální styl města</t>
  </si>
  <si>
    <t>Propagace akcí MÚ</t>
  </si>
  <si>
    <t>0004200042031</t>
  </si>
  <si>
    <t>Kalendáře, PF</t>
  </si>
  <si>
    <t>0004200042041</t>
  </si>
  <si>
    <t>0004200042042</t>
  </si>
  <si>
    <t>Soudní a správní poplatky</t>
  </si>
  <si>
    <t>0004200075009</t>
  </si>
  <si>
    <t>Osobnosti města</t>
  </si>
  <si>
    <t>0004200075029</t>
  </si>
  <si>
    <t>SW na monitoring www</t>
  </si>
  <si>
    <t>0004200075033</t>
  </si>
  <si>
    <t>0002600026213</t>
  </si>
  <si>
    <t>5141</t>
  </si>
  <si>
    <t>Úroky vlastní</t>
  </si>
  <si>
    <t>0002600026214</t>
  </si>
  <si>
    <t>úroky - fixovaná sazba (SWAP)</t>
  </si>
  <si>
    <t>5147</t>
  </si>
  <si>
    <t>Úrok.výd. na fin.deriv.kromě výd.na fin.deriv.k VD</t>
  </si>
  <si>
    <t>006399</t>
  </si>
  <si>
    <t>Ostatní finanční operace</t>
  </si>
  <si>
    <t>5364</t>
  </si>
  <si>
    <t>Vratky transferů poskytnutých z veřejných rozpočtů</t>
  </si>
  <si>
    <t>0002600003004</t>
  </si>
  <si>
    <t>Dolní Bečva - LSPP</t>
  </si>
  <si>
    <t>5367</t>
  </si>
  <si>
    <t>Výdaje z finančního vypořádání mezi obcemi</t>
  </si>
  <si>
    <t>0002600003007</t>
  </si>
  <si>
    <t>Horní Bečva - LSPP</t>
  </si>
  <si>
    <t>0002600003012</t>
  </si>
  <si>
    <t>Hutisko-Solanec - LSPP</t>
  </si>
  <si>
    <t>0002600003036</t>
  </si>
  <si>
    <t>Prostřední Bečva - LSPP</t>
  </si>
  <si>
    <t>0002600003044</t>
  </si>
  <si>
    <t>Valašská Bystřice - LSPP</t>
  </si>
  <si>
    <t>0002600003050</t>
  </si>
  <si>
    <t>Vidče - LSPP</t>
  </si>
  <si>
    <t>0002600003051</t>
  </si>
  <si>
    <t>Vigantice - LSPP</t>
  </si>
  <si>
    <t>0002600003054</t>
  </si>
  <si>
    <t>Zubří - LSPP</t>
  </si>
  <si>
    <t>dotaz,  převod r. 2023 ?</t>
  </si>
  <si>
    <t>pobytový den zvířete, veterinář</t>
  </si>
  <si>
    <t>uklid co 14 dnů v sezone</t>
  </si>
  <si>
    <t>nádoby</t>
  </si>
  <si>
    <t>následky po zimě</t>
  </si>
  <si>
    <t>uklid, posyp, solení FCC (+30%)</t>
  </si>
  <si>
    <t>semafory (GO u Kauflandu semafory)</t>
  </si>
  <si>
    <t>prohlídky, statika, projekty, pasport</t>
  </si>
  <si>
    <t>Hydroizolace cyklolávka u Eroplánu (1), 0,8 drobné opravy</t>
  </si>
  <si>
    <t>FCC 30 %. Bloková 2x, cca 8 očist běžných</t>
  </si>
  <si>
    <t xml:space="preserve">obecně, žádný konkrétní </t>
  </si>
  <si>
    <t>nájem povodí Moravy a můzeu</t>
  </si>
  <si>
    <t>převod semaforů do LED tehnologie</t>
  </si>
  <si>
    <t>projekty</t>
  </si>
  <si>
    <t>1. máje 1157,1158 (1,3) Záhumenní obecně</t>
  </si>
  <si>
    <t>automatizace vjezdových bran na bázi SPZ</t>
  </si>
  <si>
    <t>čištění, údržba, monitoring</t>
  </si>
  <si>
    <t>drobné opravy</t>
  </si>
  <si>
    <t>čištění, naplaveniny</t>
  </si>
  <si>
    <t>zpevňování břehů apod.</t>
  </si>
  <si>
    <t>dokončení úseku č. 2 (spodní park - ZUS - Videčská)</t>
  </si>
  <si>
    <t>P</t>
  </si>
  <si>
    <t>Křížek ze Záhumenní ke Stefaniu - přesun a renovace</t>
  </si>
  <si>
    <t>Oprava opuštěných hrobů</t>
  </si>
  <si>
    <t>Na starém hřbitově staré opuštěné hroby osobností města ???</t>
  </si>
  <si>
    <t>správa hřišť, výměna písku</t>
  </si>
  <si>
    <t>výměna prvků - Kulturní, Dubková, Zemědělská (malé opravy)</t>
  </si>
  <si>
    <t>Letos Dubková . 2023 Obnova Meziřičská + Lesní (doplnění)</t>
  </si>
  <si>
    <t xml:space="preserve">lavice do smuteční síně </t>
  </si>
  <si>
    <t>kolumbárium - rozšiřování</t>
  </si>
  <si>
    <t>Správa hř. Láň - externí služba</t>
  </si>
  <si>
    <t>sociální pohřby proplácí stát</t>
  </si>
  <si>
    <t>prodloužení přípojky vody (40m)</t>
  </si>
  <si>
    <t>opravy vozidel, křovinořezů, boneti, sekaček atd.</t>
  </si>
  <si>
    <t>muzeum voda, Lesy Čr, Komerční domy - sklady</t>
  </si>
  <si>
    <t>hnědé nádoby</t>
  </si>
  <si>
    <t>Košíkářská ul nové hnízdo</t>
  </si>
  <si>
    <t>sběr dat a vyhodnocení dat o naplněnosti popelnic - končí 2023</t>
  </si>
  <si>
    <t>monitorign skládky Kozák</t>
  </si>
  <si>
    <t>studánky</t>
  </si>
  <si>
    <t>Požadavek 6,5</t>
  </si>
  <si>
    <t>služba</t>
  </si>
  <si>
    <t>cábová ? Je to do konce roku</t>
  </si>
  <si>
    <t>MU</t>
  </si>
  <si>
    <t>stehování ? Malá zas, židle ve staré zas, ost.</t>
  </si>
  <si>
    <t>revize, odpady, kotelny, výtahy, úklidy, hasičáky, PO</t>
  </si>
  <si>
    <t>oprava 8 kanceláří, oprava wc, kuchyňka, havárky, drobné opravy, malování budov, výměna LED, atd</t>
  </si>
  <si>
    <t>statek, sběrný dvůr, altán, veřejné wc atd</t>
  </si>
  <si>
    <t>profil vhodné uveřejnění - služba - poplatek</t>
  </si>
  <si>
    <t>poplatek - burza Kladno</t>
  </si>
  <si>
    <t>Budovy MÚ - oprava střechy 128</t>
  </si>
  <si>
    <t>Letenska</t>
  </si>
  <si>
    <t>vynětí z lesního půdního fondu</t>
  </si>
  <si>
    <t>Park. Automaty Palackého - nové</t>
  </si>
  <si>
    <t>Volby prezidenta republiky)</t>
  </si>
  <si>
    <t>03/2023 končí - poslední splátka</t>
  </si>
  <si>
    <t>hlavně kartové operace, vklady hotovosti apod.</t>
  </si>
  <si>
    <t>úroky pohyblivá sazba - starý úvěr</t>
  </si>
  <si>
    <t>úroky pohyblivá sazba - ČSOB 127 mil</t>
  </si>
  <si>
    <t>úroky pohyblivá sazba - KB 297 mil</t>
  </si>
  <si>
    <t>Fixace do 30.6.2023</t>
  </si>
  <si>
    <t>I.Q</t>
  </si>
  <si>
    <t>II.Q.</t>
  </si>
  <si>
    <t>III.Q</t>
  </si>
  <si>
    <t>IV. Q</t>
  </si>
  <si>
    <t>předpoklad posun splátek a čerpání</t>
  </si>
  <si>
    <t>zřejmě nedojde k čerpání</t>
  </si>
  <si>
    <t>Splátky úvěrů</t>
  </si>
  <si>
    <t>ČSOB 127 mil</t>
  </si>
  <si>
    <t>končí 23 - poslední splátka</t>
  </si>
  <si>
    <t>komise, výbory - jednorázově</t>
  </si>
  <si>
    <t>zm neplatí zdravotní - rezerva</t>
  </si>
  <si>
    <t>Vedení, zm., letos nestandard, nebyli uvolnění, komise, RM</t>
  </si>
  <si>
    <t>nová spolupráce, rozšižování. Stáli partneři jsou pod P. Graclíkovou (Kerment, P. Bystrica, Polsko..</t>
  </si>
  <si>
    <t>akce končí 03/23 . Dokončení</t>
  </si>
  <si>
    <t>souhrnná položka na více budov včetně MS a ZS</t>
  </si>
  <si>
    <t>parlamenty školské</t>
  </si>
  <si>
    <t>cábová</t>
  </si>
  <si>
    <t>Smlouva o dílo s ateliérem. Platba za 23</t>
  </si>
  <si>
    <t>pro územní plán - geowap</t>
  </si>
  <si>
    <t>Projektové řízení MU, energetická poradna, vyhodnocení místní ekonomiky, snídaně s podnikateli, plán úspor energií a osvěta (napojení na Kraj)</t>
  </si>
  <si>
    <t>na rok 2023 potvrzeno</t>
  </si>
  <si>
    <t>do 30.6 smlouva. Prodloužení ? Částka 850 na celý rok</t>
  </si>
  <si>
    <t>Janků - nová</t>
  </si>
  <si>
    <t>Janků a Cábová</t>
  </si>
  <si>
    <t xml:space="preserve">poplatek             </t>
  </si>
  <si>
    <t>Senzory kvality ovzduší</t>
  </si>
  <si>
    <t>Spoluúčast</t>
  </si>
  <si>
    <t>bylo na ZS</t>
  </si>
  <si>
    <t>bylo na ZS, poslední splátka</t>
  </si>
  <si>
    <t>Přesun ze zrušeného odboru Občansko správních přestupků</t>
  </si>
  <si>
    <t>besip každoroční akce, údržba kol</t>
  </si>
  <si>
    <t>pokračování projektových prací</t>
  </si>
  <si>
    <t>pouze projekt, zatím není objednán - nejasné zadání</t>
  </si>
  <si>
    <t xml:space="preserve">Parkoviště ZŠ PodSk Bezpečnost škol - I </t>
  </si>
  <si>
    <t>mělo by se stihnout 2022 - mezi pavilóny</t>
  </si>
  <si>
    <t>projekt - je objednaný</t>
  </si>
  <si>
    <t>projetk - není objednaný, je objednaná studie (12/22)</t>
  </si>
  <si>
    <t>poslední fakturace v lednu</t>
  </si>
  <si>
    <t>bude hotovo</t>
  </si>
  <si>
    <t>obecně, bude realizovat VAK</t>
  </si>
  <si>
    <t>bude 2023, stavební povolení je</t>
  </si>
  <si>
    <t>vyhlašená soutěž, realizace 03/23. Nová realizace (700tis. Stavba + 400tis. Stojany + 400tis. Rezerva)</t>
  </si>
  <si>
    <t>Cyklopřístřešek Pod Skalkou</t>
  </si>
  <si>
    <t>PD a realizace</t>
  </si>
  <si>
    <t>novy</t>
  </si>
  <si>
    <t>Dokončení stavby 06/23, celková cena 88 mil vč. Nábytku. Dotace</t>
  </si>
  <si>
    <t>letos max 30 mil, 2023 -290, 2024 - 68 (zádržné plus poslední Q)</t>
  </si>
  <si>
    <t>dokončení projektových prací (2022- studie, posudky). 1 etapa odhad 40 mil</t>
  </si>
  <si>
    <t>Hlásiče výměna, frekvence digi, protipovodnový plán - vysoutěženo - termín I Q.23. Dotace</t>
  </si>
  <si>
    <t>letos D. Hrdinů, 2023 - Tylovice</t>
  </si>
  <si>
    <t>letos závlaha, 2023 na trávník, pokud by se nestlihlo letos</t>
  </si>
  <si>
    <t xml:space="preserve">22 strážníků + velitel +účetn + 10 % + 13 plat (letos je 21, 1 neobsazene). </t>
  </si>
  <si>
    <t>nábytek KD</t>
  </si>
  <si>
    <t>nový strážník školení + obecně</t>
  </si>
  <si>
    <t>mobily, 156, frekvence</t>
  </si>
  <si>
    <t>uniformy průběžná obnova, boty, kalhoty, trika, košile</t>
  </si>
  <si>
    <t>střelivo, vesty</t>
  </si>
  <si>
    <t>koně ?, Kodiaq</t>
  </si>
  <si>
    <t>nová kamera - Meziříčská a Kramolišov, plus obnova</t>
  </si>
  <si>
    <t>projekt prevence mladistvých delikventů</t>
  </si>
  <si>
    <t>zimní stadion</t>
  </si>
  <si>
    <t xml:space="preserve">Závod mládeže celé ORP </t>
  </si>
  <si>
    <t>18300x12 unicredit</t>
  </si>
  <si>
    <t>tažné (2022 -rámy, vysílačka, majáky, polepy)</t>
  </si>
  <si>
    <t>udržba, metrologie, CTU, cestovné - 3 radary + 5 stanovišť</t>
  </si>
  <si>
    <t>zákonné</t>
  </si>
  <si>
    <t>přechody ráno</t>
  </si>
  <si>
    <t>zejména úklid (140) Čechová a ost</t>
  </si>
  <si>
    <t>do kalendářů, knížek, na www, pohlednice</t>
  </si>
  <si>
    <t>obnova stolů, lavic (venkovních) apod.</t>
  </si>
  <si>
    <t>nová emise informačních letáků</t>
  </si>
  <si>
    <t>mediální kampaň, propagace, spolupráce s partnery</t>
  </si>
  <si>
    <t>destinanční management Vsetín</t>
  </si>
  <si>
    <t>smlouva NJ, Kopřivnice, Příbor, Frenštát, Přerov, Hranice, VM</t>
  </si>
  <si>
    <t>Rožnovské okruhy</t>
  </si>
  <si>
    <t>Nové turistické okruhy mimo stávající trasy - značení</t>
  </si>
  <si>
    <t>pastelkovné</t>
  </si>
  <si>
    <t>Zimní stadion dopravní hřiště</t>
  </si>
  <si>
    <t>dle bez. Auditu - zabezpečení, čipy, kamery</t>
  </si>
  <si>
    <t>vlastní žádosti škol - posuzuje RM</t>
  </si>
  <si>
    <t>školení ředitelů, výjezdní porady, semináře, školení účetní</t>
  </si>
  <si>
    <t xml:space="preserve">interaktivní tabule, notebooky, tablety, </t>
  </si>
  <si>
    <t>spolupráce měst</t>
  </si>
  <si>
    <t>na aktivitiy z kulturní strategie (schválené ZM).</t>
  </si>
  <si>
    <t>2022 - první ročník 07/22</t>
  </si>
  <si>
    <t>Lokalita Hradiska - studie</t>
  </si>
  <si>
    <t>Studie jak sjednotit stezky, mobiliář, - využití a kultivace této lokality</t>
  </si>
  <si>
    <t>Prodej bytů Lesní</t>
  </si>
  <si>
    <t>VHČ</t>
  </si>
  <si>
    <t>nova soutěž</t>
  </si>
  <si>
    <t>310 navýšení energie , telefony ?</t>
  </si>
  <si>
    <t>letos oprava WC, energie 129+</t>
  </si>
  <si>
    <t>energie 470+ (EA)</t>
  </si>
  <si>
    <t>Energie 774+ (EA)</t>
  </si>
  <si>
    <t>Energie 554+</t>
  </si>
  <si>
    <t>Energie 249+</t>
  </si>
  <si>
    <t>Energie 316+, malování 100, účto 74, žaluzie 90 op</t>
  </si>
  <si>
    <t>Energie 191+</t>
  </si>
  <si>
    <t>Energie 91+</t>
  </si>
  <si>
    <t>část nákladů z projektů (šablony)</t>
  </si>
  <si>
    <t>ŠKOLY A ZÁJMOVÉ VZDĚLÁVÁNÍ:</t>
  </si>
  <si>
    <t>2023 požadavek PO</t>
  </si>
  <si>
    <t>2023 návrh OŠ</t>
  </si>
  <si>
    <t>rozpočet k 1.1.2022</t>
  </si>
  <si>
    <t>% změna 2023/2022</t>
  </si>
  <si>
    <t xml:space="preserve">změna 2023/2022 </t>
  </si>
  <si>
    <t>poznámka</t>
  </si>
  <si>
    <t>MŠ Na Zahradách, Rožnov p. R.</t>
  </si>
  <si>
    <t>EN + 129, MAL + 50; PL + 103; REV + 70</t>
  </si>
  <si>
    <t>MŠ 1. máje 1153, Rožnov p. R.</t>
  </si>
  <si>
    <t>EN + 774</t>
  </si>
  <si>
    <t>MŠ 5. května 1527, Rožnov p. R.</t>
  </si>
  <si>
    <t>EN + 310</t>
  </si>
  <si>
    <t>MŠ Radost, Rožnov p. R.</t>
  </si>
  <si>
    <t>EN + 470</t>
  </si>
  <si>
    <t>Celkem MŠ</t>
  </si>
  <si>
    <t>ZŠ Koryčanské Paseky, Rožnov p. R.</t>
  </si>
  <si>
    <t>EN + 191</t>
  </si>
  <si>
    <t>ZŠ Pod Skalkou, Rožnov p. R.</t>
  </si>
  <si>
    <t>EN + 554</t>
  </si>
  <si>
    <t>ZŠ Videčská, Rožnov p. R.</t>
  </si>
  <si>
    <t>EN + 249</t>
  </si>
  <si>
    <t>ZŠ Záhumení, Rožnov p. R.</t>
  </si>
  <si>
    <t>EN + 91</t>
  </si>
  <si>
    <t>ZŠ 5. května 1700, Rožnov p. R.</t>
  </si>
  <si>
    <t>EN + 316, MAL + 100,  ZPR MEZD +74,  ŽAL + 90</t>
  </si>
  <si>
    <t>Celkem ZŠ</t>
  </si>
  <si>
    <t>část provozních NÁ jsou hrazeny z tzv. šablon</t>
  </si>
  <si>
    <t>ostaní PO:</t>
  </si>
  <si>
    <t>Hasiči</t>
  </si>
  <si>
    <t>PL + 684, PH + 90, EN +193, STRAV + 103</t>
  </si>
  <si>
    <t>Celkem</t>
  </si>
  <si>
    <t>MŠ celkem</t>
  </si>
  <si>
    <t>ZŠ celkem</t>
  </si>
  <si>
    <t>Městká knihovna</t>
  </si>
  <si>
    <t>Ostatní</t>
  </si>
  <si>
    <t>SVC,Hasiči, MK,Tk</t>
  </si>
  <si>
    <t>Celkem ŠKOLY a Škoky</t>
  </si>
  <si>
    <t>Centrální topení</t>
  </si>
  <si>
    <t>převod</t>
  </si>
  <si>
    <t>Momentálně Spolák - na plynu</t>
  </si>
  <si>
    <t>v nájmu u Komerčních domů, ale na centrálním topení</t>
  </si>
  <si>
    <t>Loni UZ celkem 800 t. dotace 424</t>
  </si>
  <si>
    <t>Dotace cca 600</t>
  </si>
  <si>
    <t>p.Jurčová</t>
  </si>
  <si>
    <t>p. Jurčová</t>
  </si>
  <si>
    <t>Dotace KC - III</t>
  </si>
  <si>
    <t>Dotace Knihovna III</t>
  </si>
  <si>
    <t>Mičolová</t>
  </si>
  <si>
    <t>Skalková</t>
  </si>
  <si>
    <t>asi ano</t>
  </si>
  <si>
    <t>Lesy předplacený pacht</t>
  </si>
  <si>
    <t>plyn</t>
  </si>
  <si>
    <t>Optika vedená ve městě ve vlastnictví města - rozšiřování, opravy</t>
  </si>
  <si>
    <t>Internetová služba (covid)</t>
  </si>
  <si>
    <t>Tonery, kabely, válce kopírky, cd, pásky, flashky…</t>
  </si>
  <si>
    <t>odborné školení</t>
  </si>
  <si>
    <t xml:space="preserve">technické podpory, provoz sítě, kopírek, databáze, úprava dat, přenosy, rozhraní, </t>
  </si>
  <si>
    <t>první leasingové splátky. Náš server r.výroby 2014 (za životností)</t>
  </si>
  <si>
    <t>Nové technologické centrum - server</t>
  </si>
  <si>
    <t>PC, tiskárny, notebooky, wifi, optika, ups, kopírky…</t>
  </si>
  <si>
    <t>telefony pevná, mobily, tarify, data</t>
  </si>
  <si>
    <t>male programy</t>
  </si>
  <si>
    <t>nové moduly</t>
  </si>
  <si>
    <t>navýšení kyberbezpečnostní prvky +300</t>
  </si>
  <si>
    <t>platba kraji</t>
  </si>
  <si>
    <t>Porubová</t>
  </si>
  <si>
    <r>
      <t xml:space="preserve">Převod 2,6 -akontace a DPH - nový server - Celková cena </t>
    </r>
    <r>
      <rPr>
        <sz val="11"/>
        <color rgb="FFFF0000"/>
        <rFont val="Calibri"/>
        <family val="2"/>
        <charset val="238"/>
      </rPr>
      <t>9,8 mil</t>
    </r>
    <r>
      <rPr>
        <sz val="11"/>
        <color indexed="8"/>
        <rFont val="Calibri"/>
        <family val="2"/>
        <charset val="238"/>
      </rPr>
      <t xml:space="preserve"> na 4 roky leasing - províhá soutěž</t>
    </r>
  </si>
  <si>
    <t>Administrativní převod z odboru IT- nové radary</t>
  </si>
  <si>
    <t>Partnerská města - Povážská Bystrica, Korment (Maďarsko), Bergen (Německo), Šrem (Polsko)</t>
  </si>
  <si>
    <t>dodatek zvýšení + 10 %</t>
  </si>
  <si>
    <t>dvoukolové, z dotace</t>
  </si>
  <si>
    <t>svědečné, cestovné, notáři apod.</t>
  </si>
  <si>
    <t>Společné akce měst mikroregionu</t>
  </si>
  <si>
    <t>společenké akce s okoními městy (volejbal)</t>
  </si>
  <si>
    <t>MU 128, Letenská, Štefánka</t>
  </si>
  <si>
    <t>snížení ve prospěch dohodářů</t>
  </si>
  <si>
    <t>kolektivní smlouva</t>
  </si>
  <si>
    <t>ZM, výjezdní zasedání, školení apod.</t>
  </si>
  <si>
    <t>svaz tajemníků, auditorů, dálniční známky</t>
  </si>
  <si>
    <t>22/23 navýšení celkových daní cca 11-12  %</t>
  </si>
  <si>
    <t>dle MFCR 26 mil nárůst ješetě letos oproti plánu 22 , tzn. zůstatek bude vyšší</t>
  </si>
  <si>
    <t>odhad skutečnost dle MFCR</t>
  </si>
  <si>
    <t>implementace</t>
  </si>
  <si>
    <t>změna orj</t>
  </si>
  <si>
    <t>intervence a projekty na území města (lokální i externí umělci) - dle kulturní strategie</t>
  </si>
  <si>
    <t>Zapojení zůstatku soc. fondu</t>
  </si>
  <si>
    <t>pacht</t>
  </si>
  <si>
    <t>daň</t>
  </si>
  <si>
    <t>na ROP 23</t>
  </si>
  <si>
    <t>ZM</t>
  </si>
  <si>
    <t>20-25</t>
  </si>
  <si>
    <t>Změně ORJ - zrušený odbor kvality</t>
  </si>
  <si>
    <t>na penzijní</t>
  </si>
  <si>
    <t>Zákonná rezerva</t>
  </si>
  <si>
    <t>Uvěr II u KB</t>
  </si>
  <si>
    <t>90+80</t>
  </si>
  <si>
    <t>Národní plán obnovy</t>
  </si>
  <si>
    <t>ve zpracování</t>
  </si>
  <si>
    <t>nejisté</t>
  </si>
  <si>
    <t xml:space="preserve">potvrzeno  </t>
  </si>
  <si>
    <t>plyn i elektrika je na stropových cenách</t>
  </si>
  <si>
    <t>Elektrika již koupena, plyn ještě nikoli - kupují KD</t>
  </si>
  <si>
    <t>Cena nastavena na 1500+ DPH</t>
  </si>
  <si>
    <t>Rezerva na energie</t>
  </si>
  <si>
    <t>rezerva na vyúčtování sezony 2022 - od EA je v únoru</t>
  </si>
  <si>
    <t>energie navíc</t>
  </si>
  <si>
    <t>Přechod veřejného osvětlení do LED</t>
  </si>
  <si>
    <t xml:space="preserve">3/4 města. Realizace etapově - 2 projekty </t>
  </si>
  <si>
    <t>IPR</t>
  </si>
  <si>
    <t xml:space="preserve">požadavky nekryté - Střecha ZŠ PodSk - 2,6; KP- wc 0,3; Záhum. - sklep 0,6 + 1 mil WC; Videčká - 0,25 střecha oprava;  5. </t>
  </si>
  <si>
    <t xml:space="preserve">zatím jen geod. Zaměření, není jasné zadání jak to má vypadat. Čeká se na kontrolu kanalizace (VAK) - kanalizace poddimenzována </t>
  </si>
  <si>
    <t>Tvarůžkova rekonstrukce</t>
  </si>
  <si>
    <t xml:space="preserve"> J.Wolkera (1) plus výtluky  a drobné - snížení ve prospěch Tvarůžkova (v investicích)</t>
  </si>
  <si>
    <t>Lávka Tvarůžkova</t>
  </si>
  <si>
    <t>projekt (bude vedle mostu)</t>
  </si>
  <si>
    <t>požadavky nekryté -  (5. květen - světla, Zahrady- plot k Pionýrské, 1527 - dětské hř. 0,5, Horní P  - zahrada, 1. máje - 0,5 - odvětrání kuchyně, 864 - chodník)</t>
  </si>
  <si>
    <t>Dopravní studie 22 a dopravní model 23 - Kubiš. ZUBERSKO</t>
  </si>
  <si>
    <t>Budova MÚ - rolety</t>
  </si>
  <si>
    <t>místo klimatizace venkovní žaluzie, památkáři souhlasí</t>
  </si>
  <si>
    <t>Manuál veřejných prostranství</t>
  </si>
  <si>
    <t xml:space="preserve">návrh estetického a funkčního řešení veřejného prostoru, mobiliáře </t>
  </si>
  <si>
    <t>Odhad Hrnčárek</t>
  </si>
  <si>
    <t>skutečnost 1-10/18,5</t>
  </si>
  <si>
    <t>část dotace, doplatek 24</t>
  </si>
  <si>
    <t>realizace do konce 23, příjde do 06/24. MMR</t>
  </si>
  <si>
    <t>úřední deska, plat. Automat, sw sociálka, GIS - program, www nové</t>
  </si>
  <si>
    <t>mzdy OSR</t>
  </si>
  <si>
    <t>Maska - IROP - doplatek</t>
  </si>
  <si>
    <t>Maska - IROP (chodník Dolní Paseky - úsek II)</t>
  </si>
  <si>
    <t>Dělá p. Janoušek (hasiči) - hlásiče, aktualizace povodňového plánu</t>
  </si>
  <si>
    <t>18 mil odvod z rezerv, po zdanění 14,5</t>
  </si>
  <si>
    <t>Máme výjimku, může být jen 1 dodavatel, nutné dělat v létě</t>
  </si>
  <si>
    <t>Poznámka</t>
  </si>
  <si>
    <t>Výdaj</t>
  </si>
  <si>
    <t>Dotace</t>
  </si>
  <si>
    <t>50 % dotace z uznatelných nákladů.</t>
  </si>
  <si>
    <t>* v tis Kč</t>
  </si>
  <si>
    <t>vč. Soc a zdravotního. Na straně příjmů dotace</t>
  </si>
  <si>
    <t>Předplacené pachtovné na 10 let Městké Lesy Rožnov</t>
  </si>
  <si>
    <t>září</t>
  </si>
  <si>
    <t>1 splátka v posledním Q/23</t>
  </si>
  <si>
    <t>a jiné zdroje</t>
  </si>
  <si>
    <t>stěhování do nové budovy</t>
  </si>
  <si>
    <t>ale oproti již zvýšenému rozpočtu 2022</t>
  </si>
  <si>
    <t>Moje výpočty +22</t>
  </si>
  <si>
    <t>412 k 10/22</t>
  </si>
  <si>
    <t>2,4 vybráno k 20.10</t>
  </si>
  <si>
    <t>pokles boomu</t>
  </si>
  <si>
    <t xml:space="preserve">DOTACE             </t>
  </si>
  <si>
    <t>DOTACE</t>
  </si>
  <si>
    <t>vysazeno čeká se na OPŽP</t>
  </si>
  <si>
    <t>Obecně</t>
  </si>
  <si>
    <t>pravidelná</t>
  </si>
  <si>
    <t>Hovorme o jedle, žime zdravě</t>
  </si>
  <si>
    <t>dle očekávané skutečnosti, 22 nenaplněno</t>
  </si>
  <si>
    <t>jiným organizacím</t>
  </si>
  <si>
    <t>přeúčtování nákladů - účetně</t>
  </si>
  <si>
    <t>ekokom</t>
  </si>
  <si>
    <t xml:space="preserve">končí </t>
  </si>
  <si>
    <t>končí</t>
  </si>
  <si>
    <t>účetně</t>
  </si>
  <si>
    <t>Obecná rezerva FO (povodně, požáry, energie p.o, soudní spory atd.)</t>
  </si>
  <si>
    <t>Město má účelovou sbírku, dotace 2022 koční ale mohou být další 2023 v návaznosti na vývoj válečného konfliktu</t>
  </si>
  <si>
    <t>fixace končí 06/23</t>
  </si>
  <si>
    <r>
      <t>Kraj 1 milion - žádost podána,</t>
    </r>
    <r>
      <rPr>
        <sz val="11"/>
        <color rgb="FFFF0000"/>
        <rFont val="Calibri"/>
        <family val="2"/>
        <charset val="238"/>
      </rPr>
      <t xml:space="preserve"> snížení ?</t>
    </r>
  </si>
  <si>
    <t>smlouva 650 plus vyúčtování. Přispívají obce a mikroregion</t>
  </si>
  <si>
    <t>Z dotace od kraje. Každoroční</t>
  </si>
  <si>
    <t>snížení pro malý zájem zaměstnanců</t>
  </si>
  <si>
    <t>znalec zpracovává - pod čarou</t>
  </si>
  <si>
    <t>Veřejné osvětlení - přechod na LED</t>
  </si>
  <si>
    <t>příprava projektu, soutěže - zbylá část pod čarou</t>
  </si>
  <si>
    <t>Ohryzková - kalibrace, testy, smlouva</t>
  </si>
  <si>
    <t>SKUTEČNOST</t>
  </si>
  <si>
    <t>NÁKLADY</t>
  </si>
  <si>
    <t>Org</t>
  </si>
  <si>
    <t>SU AU</t>
  </si>
  <si>
    <t>parkoviště VMP</t>
  </si>
  <si>
    <t>501 0100</t>
  </si>
  <si>
    <t>Spotřeba materiálu VHČ</t>
  </si>
  <si>
    <t>papír, bankočtečka</t>
  </si>
  <si>
    <t>Jurkovičova rozhledna - provoz</t>
  </si>
  <si>
    <t>vstupenky na JR</t>
  </si>
  <si>
    <t>Městský úřad - tajemník</t>
  </si>
  <si>
    <t>televizní kabelový rozvod a ost.</t>
  </si>
  <si>
    <t>502 0100</t>
  </si>
  <si>
    <t>Spotřeba energie VHČ</t>
  </si>
  <si>
    <t>ostatní</t>
  </si>
  <si>
    <t>bytové hospodářství</t>
  </si>
  <si>
    <t>503 0100</t>
  </si>
  <si>
    <t>Spotřeba jiných neskladovatelných dodávek - VHČ</t>
  </si>
  <si>
    <t>vlastní materiál při opravách svépomocí</t>
  </si>
  <si>
    <t>504 0100</t>
  </si>
  <si>
    <t>Prodané zboží - VHČ</t>
  </si>
  <si>
    <t>RMT - Prostřený stůl Rožnovanů</t>
  </si>
  <si>
    <t>marže 35%</t>
  </si>
  <si>
    <t>pozor účtujeme ,,B,,.</t>
  </si>
  <si>
    <t>marže 43 %</t>
  </si>
  <si>
    <t>televizní kabelový rozvod</t>
  </si>
  <si>
    <t>511 0100</t>
  </si>
  <si>
    <t>Opravy a udržování - VHČ</t>
  </si>
  <si>
    <t>parkovací automaty</t>
  </si>
  <si>
    <t>nové přístroje, sníží se potřeba oprav</t>
  </si>
  <si>
    <t xml:space="preserve"> vč. DPH - není nárok na odpočet DPH, plus zateplení Kulturní v HČ 7,7 mil. 2019 úspora</t>
  </si>
  <si>
    <t>vod. + kanal. síť</t>
  </si>
  <si>
    <t>převod na VAK</t>
  </si>
  <si>
    <t>Jurkovičova rozhledna  + opravy</t>
  </si>
  <si>
    <t>Mzdové náklady - VHČ</t>
  </si>
  <si>
    <t>vysílání v TKR - TV Beskyd (org 20101)</t>
  </si>
  <si>
    <t>518 0100</t>
  </si>
  <si>
    <t>Ostatní služby - VHČ</t>
  </si>
  <si>
    <t>internet</t>
  </si>
  <si>
    <t>TV</t>
  </si>
  <si>
    <t>poplatky České poště (SIPO apod.)</t>
  </si>
  <si>
    <t>komunální odpad - podnikatelé</t>
  </si>
  <si>
    <t>provize nahrazena dohodami</t>
  </si>
  <si>
    <t>4 brigádnici na dohodu 10000x6 měsíců +1 za 20000</t>
  </si>
  <si>
    <t>Čerpání fondů v bytových domech z již dříve složených záloh - nákladová položka</t>
  </si>
  <si>
    <t>servisní poplatky - vodoměry, cejchování, výměna (700 ks), servis výtahů atd.</t>
  </si>
  <si>
    <t>Fond oprav + správa SVJ (Lesní 2330)</t>
  </si>
  <si>
    <t>Schmíed</t>
  </si>
  <si>
    <t>Fond oprav + správa 1773</t>
  </si>
  <si>
    <t>fond oprav</t>
  </si>
  <si>
    <t>Fond oprav + správa 1774</t>
  </si>
  <si>
    <t>Fond oprav sociální byty 1034,1688</t>
  </si>
  <si>
    <t>kola Petružela</t>
  </si>
  <si>
    <t>udržování vodojemu JR</t>
  </si>
  <si>
    <t>521 0100</t>
  </si>
  <si>
    <t>3 zam</t>
  </si>
  <si>
    <t>přes léto 2 brigádnice na dohody</t>
  </si>
  <si>
    <t>2 pracovnice na plý uvazek, 1 na krácený 0,8</t>
  </si>
  <si>
    <t xml:space="preserve">Jurkovičova rozhledna </t>
  </si>
  <si>
    <t>od 1.4 do 30.10 smlouva</t>
  </si>
  <si>
    <t>521 0130</t>
  </si>
  <si>
    <t>Ostatní osobní výdaje - VHČ - domovníci (v nájmu)</t>
  </si>
  <si>
    <t>Ostatní osobní výdaje - VHČ</t>
  </si>
  <si>
    <t>524 0100</t>
  </si>
  <si>
    <t>zákonné SP org.-VHČ</t>
  </si>
  <si>
    <t>SP</t>
  </si>
  <si>
    <t>bytové hospodářství, Jur. R, IC - celkem</t>
  </si>
  <si>
    <t>524  0110</t>
  </si>
  <si>
    <t>Zákonné ZP org.-VHČ</t>
  </si>
  <si>
    <t>ZP celkem</t>
  </si>
  <si>
    <t>558 0100</t>
  </si>
  <si>
    <t>Náklady z Drob. dlouh. majetku -VHČ</t>
  </si>
  <si>
    <t>výroba laviček JR</t>
  </si>
  <si>
    <t>549 0100</t>
  </si>
  <si>
    <t>Ostatní finanční náklady - VHČ</t>
  </si>
  <si>
    <t>Náklady celkem</t>
  </si>
  <si>
    <t>TRŽBY (VÝNOSY)</t>
  </si>
  <si>
    <t>602 0100</t>
  </si>
  <si>
    <t>Výnosy z prodeje služeb - VHČ</t>
  </si>
  <si>
    <t>pokles přípojek internetu, nadhodnocený plán, kumulativní zisk do 0,5 mil, s investicemi pak v HČ ztráta</t>
  </si>
  <si>
    <t>internet v TKR</t>
  </si>
  <si>
    <t>park. automaty - náměstí</t>
  </si>
  <si>
    <t>zaří necelé</t>
  </si>
  <si>
    <t>park. automaty - Nádražní</t>
  </si>
  <si>
    <t>park. automaty - pošta</t>
  </si>
  <si>
    <t>ve vlastní režii</t>
  </si>
  <si>
    <t>park. automaty - Sokolská</t>
  </si>
  <si>
    <t>park. automaty - Pivovarská</t>
  </si>
  <si>
    <t>pozemek je muzea, není v majektu města, po vyřešení. Druhá polovina roku</t>
  </si>
  <si>
    <t>park. automaty - Pionýrská</t>
  </si>
  <si>
    <t>IC - prodej TICKETSTREAM</t>
  </si>
  <si>
    <t>IC - služby</t>
  </si>
  <si>
    <t>IC - prodej T-klub aj.</t>
  </si>
  <si>
    <t>Jurkovičova rozhledna - služby</t>
  </si>
  <si>
    <t>Pronájem kol Petružela</t>
  </si>
  <si>
    <t>602 0110</t>
  </si>
  <si>
    <t>Výnosy z prodeje služeb - byty - domovník</t>
  </si>
  <si>
    <t>603 0100</t>
  </si>
  <si>
    <t>Výnosy z pronájmu - pozemky</t>
  </si>
  <si>
    <t>pronájem pozemků - lesy</t>
  </si>
  <si>
    <t>Lesy</t>
  </si>
  <si>
    <t>603 0110</t>
  </si>
  <si>
    <t>Výnosy z pronájmu - byty</t>
  </si>
  <si>
    <t>zvýšení nájemného</t>
  </si>
  <si>
    <t>Výnosy z pronájmu - nebyt. prost.</t>
  </si>
  <si>
    <t>nemovitosti ostatní</t>
  </si>
  <si>
    <t>603 0120</t>
  </si>
  <si>
    <t>nájmy nebyt. prostor, garáže, T-Mobile 60 000,-</t>
  </si>
  <si>
    <t xml:space="preserve">Garáže + T mobile snížení, + nebytové prostory </t>
  </si>
  <si>
    <t>ELIM, Hřbitov Láň, Lešnaka</t>
  </si>
  <si>
    <t>Výnosy z pronájmu - nebyt. prost. (sklepy)</t>
  </si>
  <si>
    <t>sklepní boxy</t>
  </si>
  <si>
    <t>603 0130</t>
  </si>
  <si>
    <t>Výnosy z pronájmu - VaK</t>
  </si>
  <si>
    <t>Snížení po převodu majetku na VAK, zbylé větve</t>
  </si>
  <si>
    <t>604 0100</t>
  </si>
  <si>
    <t>Výnosy z prodaného zboží - VHČ</t>
  </si>
  <si>
    <t>odbor správy majetku</t>
  </si>
  <si>
    <t>641 0100</t>
  </si>
  <si>
    <t>Smluvní pokuty a úroky z prodlení - VHČ</t>
  </si>
  <si>
    <t>Výnosy celkem</t>
  </si>
  <si>
    <t>Hospodářský výsledek v tis. Kč</t>
  </si>
  <si>
    <t>Pozn:</t>
  </si>
  <si>
    <t>V oblasti VHČ se plán sestavuje bez DPH. Sestava v celých tis. Kč.</t>
  </si>
  <si>
    <t>V oblasti VHČ je výkaz sestaven podle principu podvojeného účetnicví , tzn. náklady a výnosy, nelze tedy posuzovat obdobně jako rozpočet, který je</t>
  </si>
  <si>
    <t>sestavován a hodnocen podle skutečného finančního výdaje (cash).</t>
  </si>
  <si>
    <t>park. automaty - Palackého - nerealizováno</t>
  </si>
  <si>
    <t>Lesňanka, Charita, Elim,  Mičanová, Rumpl.Arete</t>
  </si>
  <si>
    <t>vliv počasí</t>
  </si>
  <si>
    <t>Lesy základní roční pacht</t>
  </si>
  <si>
    <t>kanalizace a vodovod pod smlouvou</t>
  </si>
  <si>
    <t>prodej</t>
  </si>
  <si>
    <t>drobné suvenýry atd.</t>
  </si>
  <si>
    <t>vůči nájemníkům</t>
  </si>
  <si>
    <t>prověřit snížení - menší objemy ?</t>
  </si>
  <si>
    <t>září skutečnost</t>
  </si>
  <si>
    <t>roste zájem</t>
  </si>
  <si>
    <t>běžná údržba</t>
  </si>
  <si>
    <t>poplaty bankám, provize z karet</t>
  </si>
  <si>
    <t>Plán ekonomické činnosti města Rožnov pod Radhoštěm 2023</t>
  </si>
  <si>
    <t>Spotřeba materiálu VHČ obecně</t>
  </si>
  <si>
    <t>Převody z VHČ</t>
  </si>
  <si>
    <t>Prodloužení vodovodu</t>
  </si>
  <si>
    <t>vratky dotací po vyúčtování 2022</t>
  </si>
  <si>
    <t>CELKEM</t>
  </si>
  <si>
    <t>Rožnovské slavnosti</t>
  </si>
  <si>
    <t>Dříve pod OKS 4200000019</t>
  </si>
  <si>
    <t>Doplnění a obnova navigačního systému</t>
  </si>
  <si>
    <t>navigační tabulky ve městě (muzeum, wc, kostel….)</t>
  </si>
  <si>
    <t>Pravděpodobný zůstatek</t>
  </si>
  <si>
    <t>rozdíl</t>
  </si>
  <si>
    <t>4800 k říjnu</t>
  </si>
  <si>
    <t>https://www.prispevekobce.cz/detail-2023/544841</t>
  </si>
  <si>
    <r>
      <t>1700 + 690 Dolní Paseky +</t>
    </r>
    <r>
      <rPr>
        <sz val="11"/>
        <color rgb="FFFF0000"/>
        <rFont val="Calibri"/>
        <family val="2"/>
        <charset val="238"/>
      </rPr>
      <t xml:space="preserve"> 200 vyúčtování</t>
    </r>
  </si>
  <si>
    <t>končí 2026,  zůstatek ke konci roku 29 mil</t>
  </si>
  <si>
    <t>rozšiřování sítě -ověřit fakturaci.  Město ale prodělává 0,6 mil ročně bez investic</t>
  </si>
  <si>
    <t>2 splátky, možná v roce 2022 bude vyplacena , pak 23 by bylo 660</t>
  </si>
  <si>
    <t>letos se nestihne vyplatit</t>
  </si>
  <si>
    <t>lesní</t>
  </si>
  <si>
    <t>Opálková, Schmied, Hoferková, Heryánová 13 plat</t>
  </si>
  <si>
    <t>Lesní okna 28 bytů (vazba na privatizaci) - cca 85 oken (2,5 m); zákonné revize 0,9 mil, 0,25 počítadla tepla Moravska, 850 opravy bytů</t>
  </si>
  <si>
    <r>
      <t xml:space="preserve">Buď MŠ Koryčanské nebo ZŠ Záhumenní, možná dotace 50 %, není doprojektováno. Zateplení, okna, rekuperace, střecha - komplexní řešení . </t>
    </r>
    <r>
      <rPr>
        <sz val="11"/>
        <color rgb="FFFF0000"/>
        <rFont val="Calibri"/>
        <family val="2"/>
        <charset val="238"/>
      </rPr>
      <t>Doporučení MŠ KP - je na CZT, suchý objekt, 1 budova (Záhumenní - 2 budovy, sanace sklepu, plynová kotelna vlastní)</t>
    </r>
  </si>
  <si>
    <t>sklady, cetin, poliklinika, Tylovice - Hasičárna (volby a ost od Městských Lesů)</t>
  </si>
  <si>
    <t>Prevence kriminality - protidrogová prevece</t>
  </si>
  <si>
    <t>vlak s výukou o drogách</t>
  </si>
  <si>
    <t>Na Valašské 1168 4+1 dotační byt, prodat ? 3 mil min…. Končí dotace v dubnu 04/23. Pak můžeme prodat.</t>
  </si>
  <si>
    <t>prodává se až na podzim</t>
  </si>
  <si>
    <t>suvenýry, knížky, upomínkové předměty</t>
  </si>
  <si>
    <t>suvenýry</t>
  </si>
  <si>
    <t>nátěr střechy - preventivní</t>
  </si>
  <si>
    <t>2 průvodci + dohody</t>
  </si>
  <si>
    <t>jinak na Ičku 3 referenti</t>
  </si>
  <si>
    <t>vícelétá publikace</t>
  </si>
  <si>
    <t>vstupné 40 / 20 Kč</t>
  </si>
  <si>
    <t>zdražuje se</t>
  </si>
  <si>
    <t>Mikroregion Rožnovsko MAP III</t>
  </si>
  <si>
    <t>MAP II skočnil a nahrazuje ho MAP III</t>
  </si>
  <si>
    <t>náväznosť na PUMM - riešenie parkovania na sídliskách (zavedenie do praxe, kontrola parkovania – spôsob kontroly – kamery vs. mobilné auto s kamerou); cyklodoprava – cyklošvestka, Videčská</t>
  </si>
  <si>
    <t>vyhodnotenie skúšobnej trasy v rámci mesta, návrh nových opatrení, zmena trasy, otázka MHD áno/nie; s MHD súvisiace návrhy na úpravy niektorých ulíc pre bezpečnú a bezkolíznu dopravu – hlavne Kulturní</t>
  </si>
  <si>
    <t>měření dopravy v centru</t>
  </si>
  <si>
    <t>do 04/2022 je ESO (zdarma školení) pak již z vlastních. Zákon doporučuje 6 školení ročně. Průměr 2500 jedno školení</t>
  </si>
  <si>
    <t>Spotřeba energie a jiných neskladových dodávek</t>
  </si>
  <si>
    <t>návrh )*</t>
  </si>
  <si>
    <t>předpoklad )*</t>
  </si>
  <si>
    <t>skutečnost )**</t>
  </si>
  <si>
    <t>Navýšení</t>
  </si>
  <si>
    <t>Budovy MU - elektrika</t>
  </si>
  <si>
    <t>Budovy MU - plyn</t>
  </si>
  <si>
    <t>PO</t>
  </si>
  <si>
    <t>Budovy MU vč. Spoláku</t>
  </si>
  <si>
    <t>v Kč</t>
  </si>
  <si>
    <t>zálohy</t>
  </si>
  <si>
    <t>Propagace města</t>
  </si>
  <si>
    <t>Propagace (banery, rádio, média apod).</t>
  </si>
  <si>
    <t>oprava střechy budky obsluhy na parkovišti</t>
  </si>
  <si>
    <t>Oprava plotu zahrádky Záhumení</t>
  </si>
  <si>
    <t>cca 300 m - náklady 450</t>
  </si>
  <si>
    <t>Kontrola statiky zdi Nábřeží hrdinů</t>
  </si>
  <si>
    <t>letos se platilo se souhrnné položky služeb</t>
  </si>
  <si>
    <t>Zahradníci a pomocní dělníci</t>
  </si>
  <si>
    <t>8 kusů hw,sw, poplatek</t>
  </si>
  <si>
    <t>za sw</t>
  </si>
  <si>
    <t>popis budov (není v EPC) budova radnice, Letenská, MŠ Zahrady, ZŠ KP apod.</t>
  </si>
  <si>
    <t>Revitalizace BD Moravská</t>
  </si>
  <si>
    <t>Zateplení paneláku Moravská - již hotovo, pouze příjem</t>
  </si>
  <si>
    <t>nový sw pro sociální odbor</t>
  </si>
  <si>
    <t>dva přístroje u plotu u Muzea</t>
  </si>
  <si>
    <t xml:space="preserve">nájem preventivně do konce roku 2023, smlouva je do 30,6 </t>
  </si>
  <si>
    <t>Pokud se letos koupí GAZ za 1200 nebo Bonetti 3200 oba vozy nové. Stary dead</t>
  </si>
  <si>
    <r>
      <t xml:space="preserve">zeleň údržba </t>
    </r>
    <r>
      <rPr>
        <sz val="11"/>
        <color rgb="FFFF0000"/>
        <rFont val="Calibri"/>
        <family val="2"/>
        <charset val="238"/>
      </rPr>
      <t>všech</t>
    </r>
    <r>
      <rPr>
        <sz val="11"/>
        <color indexed="8"/>
        <rFont val="Calibri"/>
        <family val="2"/>
        <charset val="238"/>
      </rPr>
      <t xml:space="preserve"> hřbitovů, ořezy, kácení</t>
    </r>
  </si>
  <si>
    <t>většina je na úklid v návaznosti na akce</t>
  </si>
  <si>
    <t>ztužení krovu ba 128 - pro fotovoltaiku ?</t>
  </si>
  <si>
    <t>vč. Knihovny smlouva do 30.7.2023</t>
  </si>
  <si>
    <t>není zatím koupen, nakoupeno máme do 3112. Kupují pro nás KD</t>
  </si>
  <si>
    <t>opravy drobného mobiliáře</t>
  </si>
  <si>
    <t>Následná péče  po realizaci revitalizace</t>
  </si>
  <si>
    <t>pořizování košů, laviček apod.</t>
  </si>
  <si>
    <t>Zeleň - údržba ZŠ a MŠ</t>
  </si>
  <si>
    <t>nově - sníženo u p.o. ve prorspěch této položky, požadováno řediteli po</t>
  </si>
  <si>
    <t>Dotace Knihovna - na starou část budovy</t>
  </si>
  <si>
    <t>Dotace KC - na interiérové vybavení</t>
  </si>
  <si>
    <t>Cyklosteska u Mostu na Bučiskách</t>
  </si>
  <si>
    <t>PD</t>
  </si>
  <si>
    <t>mikroregion rožnovsko  - Kč/občana (na občana)</t>
  </si>
  <si>
    <t>ZŠ Záhumenní - zateplení</t>
  </si>
  <si>
    <t>skládkovné ze zákona + zvýšení skládky poplatek, navýšení FCC</t>
  </si>
  <si>
    <t>skládkové zvýšení + navýšení služby SD + 17 % (inflace dle smlouvy), FCC</t>
  </si>
  <si>
    <t>nově včetně D. Zátopkové</t>
  </si>
  <si>
    <r>
      <t>výměna svítidel, opravy, revize, modernizace</t>
    </r>
    <r>
      <rPr>
        <sz val="11"/>
        <rFont val="Calibri"/>
        <family val="2"/>
        <charset val="238"/>
      </rPr>
      <t xml:space="preserve">,  ve městě je 2600 </t>
    </r>
    <r>
      <rPr>
        <sz val="11"/>
        <color indexed="8"/>
        <rFont val="Calibri"/>
        <family val="2"/>
        <charset val="238"/>
      </rPr>
      <t>svítidel</t>
    </r>
  </si>
  <si>
    <t xml:space="preserve">Vyhodnocení dle podmínek dotace </t>
  </si>
  <si>
    <t>Energie 193+, mzdy 684+, PHM (sníženo o 100)</t>
  </si>
  <si>
    <t>Téčko</t>
  </si>
  <si>
    <t>včetně energií (+300), mzdy + 400 (tabulky) 1000 na akce. Sníženo o 100</t>
  </si>
  <si>
    <t>stěhování zpět do nové budovy a s tím související náklady (sníženo o 100)</t>
  </si>
  <si>
    <t>Dotace knihovna</t>
  </si>
  <si>
    <t>Dotace Kulturní centrum</t>
  </si>
  <si>
    <t>Dotace volby prezidenta republiky</t>
  </si>
  <si>
    <t>Dotace na opravu komunikací po kůrovcové kalamitě</t>
  </si>
  <si>
    <t>Revitalizace zeleně</t>
  </si>
  <si>
    <t>Moravská zateplení</t>
  </si>
  <si>
    <t>Chodník Dolní Paseky - etapa II</t>
  </si>
  <si>
    <t>Retenční nádrže ZŠ 5. května k hřišti</t>
  </si>
  <si>
    <t>Již realizováno, pouze příjem</t>
  </si>
  <si>
    <t>MŠ Koryčanské Paseky - zateplení</t>
  </si>
  <si>
    <t>žádost podána</t>
  </si>
  <si>
    <t>Chodník Tylovice - úsek I</t>
  </si>
  <si>
    <t>Budou definovány rozpočtovým opatřením v průběhu roku 2023</t>
  </si>
  <si>
    <t>Nákup nového hasičského vozidla - cisterna</t>
  </si>
  <si>
    <t>Nákup nového hasičského vozidla - dorpavní automobil</t>
  </si>
  <si>
    <t>Meziřičská následná péče o zeleň</t>
  </si>
  <si>
    <t>Meziřičská následná péče o zeleň - UZ</t>
  </si>
  <si>
    <t>Zateplení MŠ Koryčanské Paseky</t>
  </si>
  <si>
    <t>stravenky 140. 50 % soc. fond 50 % taj</t>
  </si>
  <si>
    <t>včetně stravenek (ty jsou 2950) 140 Kč</t>
  </si>
  <si>
    <t>Vysílání TV na Jižním městě (přenos vysílání TV). Spolupráce ukončena dohodou k 30.4.</t>
  </si>
  <si>
    <t>navýšení po přechodu od TV JASEK od 1.5.2022</t>
  </si>
  <si>
    <t>projekt objednán - bude 05/23 dále nerozhodnuto</t>
  </si>
  <si>
    <t>na projektovou dokumentaci - doplatek. PD na ZŠ Záhumenní je již zaplacena. Přejmenovat org</t>
  </si>
  <si>
    <t>Požadavek 17,2</t>
  </si>
  <si>
    <t>Digitalizace škol a MŠ</t>
  </si>
  <si>
    <t>Bazén RpR souhrnná dotace</t>
  </si>
  <si>
    <t>ČSOB - úvěr z roku 2011</t>
  </si>
  <si>
    <t>Starosta</t>
  </si>
  <si>
    <t>Oddělení IT</t>
  </si>
  <si>
    <t>Odbor strategického rozvoje a projektů</t>
  </si>
  <si>
    <t>FRTI dotační program - přípojky</t>
  </si>
  <si>
    <t>Požární ochrana - dobrovolná část</t>
  </si>
  <si>
    <t>Volby prezidenta ČR 2023</t>
  </si>
  <si>
    <t>Nerozdělené investice 2023</t>
  </si>
  <si>
    <t>Rekonstrukce jezírka v parku - dotace</t>
  </si>
  <si>
    <t>Mikroregion Rožnovsko - dotace Psího útulku</t>
  </si>
  <si>
    <t>Rezerva odboru investic - obecně</t>
  </si>
  <si>
    <t>HW obecně</t>
  </si>
  <si>
    <t>Nové kamery MP</t>
  </si>
  <si>
    <t>ČŘB II.</t>
  </si>
  <si>
    <t>Prodloužení vodovodu hřbitov</t>
  </si>
  <si>
    <t>Financování - zapojení zůstatku předchozích let</t>
  </si>
  <si>
    <t>Financování - zapojení bankovního úvěru</t>
  </si>
  <si>
    <t xml:space="preserve">Bankovní úvěr ČSOB </t>
  </si>
  <si>
    <t xml:space="preserve">Zapojení zůstatku  </t>
  </si>
  <si>
    <t>4134</t>
  </si>
  <si>
    <t>Převody z rozpočtových účtů - FRTI</t>
  </si>
  <si>
    <t>Sociální fond</t>
  </si>
  <si>
    <t>Převody z rozpočtových účtů - Sociální fond</t>
  </si>
  <si>
    <t>FRTI</t>
  </si>
  <si>
    <t>5349</t>
  </si>
  <si>
    <t>Ostatní převody vlastním fondům</t>
  </si>
  <si>
    <t>00000</t>
  </si>
  <si>
    <t>Dotace Přístavba Knihovny</t>
  </si>
  <si>
    <t>Úrokové výnosy</t>
  </si>
  <si>
    <t>Kursové výnost</t>
  </si>
  <si>
    <t>Příjmy rozpočtu 2023</t>
  </si>
  <si>
    <t>Příjmy  2023 celkem v tis. Kč</t>
  </si>
  <si>
    <t>Výdaje 2023 celkem v tis. Kč</t>
  </si>
  <si>
    <t>Výdaje rozpočtu 2023</t>
  </si>
  <si>
    <t>vylitrované čisté investice</t>
  </si>
  <si>
    <t>Spotřební mateirál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</si>
</sst>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-* #,##0.00\ _K_č_-;\-* #,##0.00\ _K_č_-;_-* &quot;-&quot;??\ _K_č_-;_-@_-"/>
    <numFmt numFmtId="166" formatCode="0.0%"/>
    <numFmt numFmtId="167" formatCode="_-* #,##0\ _K_č_-;\-* #,##0\ _K_č_-;_-* &quot;-&quot;??\ _K_č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</font>
    <font>
      <sz val="10"/>
      <name val="Arial"/>
      <family val="2"/>
      <charset val="238"/>
    </font>
    <font>
      <b/>
      <sz val="9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Times New Roman CE"/>
      <charset val="238"/>
    </font>
    <font>
      <sz val="8"/>
      <color theme="1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21" fillId="0" borderId="0"/>
    <xf numFmtId="0" fontId="22" fillId="0" borderId="0"/>
    <xf numFmtId="0" fontId="25" fillId="0" borderId="0" applyNumberFormat="0" applyFill="0" applyBorder="0" applyAlignment="0" applyProtection="0"/>
  </cellStyleXfs>
  <cellXfs count="333">
    <xf numFmtId="0" fontId="0" fillId="0" borderId="0" xfId="0"/>
    <xf numFmtId="0" fontId="2" fillId="0" borderId="0" xfId="0" applyFont="1"/>
    <xf numFmtId="0" fontId="0" fillId="2" borderId="0" xfId="0" applyFill="1"/>
    <xf numFmtId="0" fontId="4" fillId="2" borderId="0" xfId="0" applyFont="1" applyFill="1"/>
    <xf numFmtId="0" fontId="1" fillId="0" borderId="0" xfId="0" applyFont="1"/>
    <xf numFmtId="0" fontId="3" fillId="2" borderId="0" xfId="0" applyFont="1" applyFill="1"/>
    <xf numFmtId="0" fontId="1" fillId="0" borderId="1" xfId="0" applyFont="1" applyBorder="1"/>
    <xf numFmtId="164" fontId="0" fillId="0" borderId="0" xfId="1" applyNumberFormat="1" applyFont="1"/>
    <xf numFmtId="164" fontId="2" fillId="0" borderId="0" xfId="1" applyNumberFormat="1" applyFont="1"/>
    <xf numFmtId="0" fontId="11" fillId="0" borderId="0" xfId="0" applyFont="1"/>
    <xf numFmtId="0" fontId="6" fillId="0" borderId="0" xfId="0" applyFont="1"/>
    <xf numFmtId="0" fontId="12" fillId="0" borderId="0" xfId="0" applyFont="1"/>
    <xf numFmtId="0" fontId="9" fillId="0" borderId="0" xfId="0" applyFont="1"/>
    <xf numFmtId="164" fontId="1" fillId="0" borderId="0" xfId="0" applyNumberFormat="1" applyFont="1"/>
    <xf numFmtId="164" fontId="1" fillId="3" borderId="2" xfId="1" applyNumberFormat="1" applyFont="1" applyFill="1" applyBorder="1"/>
    <xf numFmtId="43" fontId="0" fillId="0" borderId="0" xfId="1" applyFont="1"/>
    <xf numFmtId="165" fontId="0" fillId="0" borderId="0" xfId="0" applyNumberFormat="1"/>
    <xf numFmtId="0" fontId="0" fillId="0" borderId="0" xfId="0" applyAlignment="1">
      <alignment horizontal="left"/>
    </xf>
    <xf numFmtId="0" fontId="1" fillId="4" borderId="0" xfId="0" applyFont="1" applyFill="1"/>
    <xf numFmtId="0" fontId="1" fillId="5" borderId="0" xfId="0" applyFont="1" applyFill="1"/>
    <xf numFmtId="0" fontId="0" fillId="5" borderId="0" xfId="0" applyFill="1"/>
    <xf numFmtId="164" fontId="0" fillId="5" borderId="0" xfId="1" applyNumberFormat="1" applyFont="1" applyFill="1"/>
    <xf numFmtId="0" fontId="12" fillId="5" borderId="0" xfId="0" applyFont="1" applyFill="1"/>
    <xf numFmtId="9" fontId="1" fillId="0" borderId="0" xfId="2" applyFont="1"/>
    <xf numFmtId="0" fontId="1" fillId="0" borderId="0" xfId="0" applyFont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5" borderId="9" xfId="0" applyFill="1" applyBorder="1"/>
    <xf numFmtId="3" fontId="0" fillId="5" borderId="10" xfId="0" applyNumberFormat="1" applyFill="1" applyBorder="1"/>
    <xf numFmtId="3" fontId="0" fillId="9" borderId="10" xfId="0" applyNumberFormat="1" applyFill="1" applyBorder="1"/>
    <xf numFmtId="3" fontId="0" fillId="8" borderId="11" xfId="0" applyNumberFormat="1" applyFill="1" applyBorder="1"/>
    <xf numFmtId="166" fontId="5" fillId="0" borderId="10" xfId="2" applyNumberFormat="1" applyFont="1" applyBorder="1" applyAlignment="1">
      <alignment horizontal="center"/>
    </xf>
    <xf numFmtId="3" fontId="5" fillId="0" borderId="10" xfId="2" applyNumberFormat="1" applyFont="1" applyBorder="1" applyAlignment="1">
      <alignment horizontal="center"/>
    </xf>
    <xf numFmtId="0" fontId="0" fillId="0" borderId="12" xfId="0" applyBorder="1"/>
    <xf numFmtId="3" fontId="0" fillId="0" borderId="0" xfId="0" applyNumberFormat="1"/>
    <xf numFmtId="0" fontId="0" fillId="5" borderId="3" xfId="0" applyFill="1" applyBorder="1"/>
    <xf numFmtId="3" fontId="0" fillId="5" borderId="13" xfId="0" applyNumberFormat="1" applyFill="1" applyBorder="1"/>
    <xf numFmtId="3" fontId="0" fillId="9" borderId="13" xfId="0" applyNumberFormat="1" applyFill="1" applyBorder="1"/>
    <xf numFmtId="3" fontId="0" fillId="8" borderId="14" xfId="0" applyNumberFormat="1" applyFill="1" applyBorder="1"/>
    <xf numFmtId="166" fontId="5" fillId="0" borderId="15" xfId="2" applyNumberFormat="1" applyFont="1" applyBorder="1" applyAlignment="1">
      <alignment horizontal="center"/>
    </xf>
    <xf numFmtId="3" fontId="5" fillId="0" borderId="15" xfId="2" applyNumberFormat="1" applyFont="1" applyBorder="1" applyAlignment="1">
      <alignment horizontal="center"/>
    </xf>
    <xf numFmtId="0" fontId="0" fillId="0" borderId="16" xfId="0" applyBorder="1"/>
    <xf numFmtId="0" fontId="0" fillId="5" borderId="3" xfId="0" applyFill="1" applyBorder="1" applyAlignment="1">
      <alignment vertical="center"/>
    </xf>
    <xf numFmtId="3" fontId="0" fillId="5" borderId="13" xfId="0" applyNumberFormat="1" applyFill="1" applyBorder="1" applyAlignment="1">
      <alignment vertical="center"/>
    </xf>
    <xf numFmtId="3" fontId="0" fillId="9" borderId="13" xfId="0" applyNumberFormat="1" applyFill="1" applyBorder="1" applyAlignment="1">
      <alignment vertical="center"/>
    </xf>
    <xf numFmtId="3" fontId="0" fillId="8" borderId="14" xfId="0" applyNumberFormat="1" applyFill="1" applyBorder="1" applyAlignment="1">
      <alignment vertical="center"/>
    </xf>
    <xf numFmtId="166" fontId="5" fillId="0" borderId="13" xfId="2" applyNumberFormat="1" applyFont="1" applyBorder="1" applyAlignment="1">
      <alignment horizontal="center"/>
    </xf>
    <xf numFmtId="3" fontId="5" fillId="0" borderId="13" xfId="2" applyNumberFormat="1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5" borderId="17" xfId="0" applyFill="1" applyBorder="1" applyAlignment="1">
      <alignment vertical="center"/>
    </xf>
    <xf numFmtId="3" fontId="0" fillId="5" borderId="18" xfId="0" applyNumberFormat="1" applyFill="1" applyBorder="1" applyAlignment="1">
      <alignment vertical="center"/>
    </xf>
    <xf numFmtId="3" fontId="0" fillId="9" borderId="18" xfId="0" applyNumberFormat="1" applyFill="1" applyBorder="1" applyAlignment="1">
      <alignment vertical="center"/>
    </xf>
    <xf numFmtId="3" fontId="0" fillId="8" borderId="1" xfId="0" applyNumberFormat="1" applyFill="1" applyBorder="1" applyAlignment="1">
      <alignment vertical="center"/>
    </xf>
    <xf numFmtId="3" fontId="5" fillId="0" borderId="19" xfId="2" applyNumberFormat="1" applyFont="1" applyBorder="1" applyAlignment="1">
      <alignment horizontal="center"/>
    </xf>
    <xf numFmtId="0" fontId="0" fillId="0" borderId="20" xfId="0" applyBorder="1" applyAlignment="1">
      <alignment horizontal="left" vertical="center" wrapText="1"/>
    </xf>
    <xf numFmtId="0" fontId="7" fillId="10" borderId="5" xfId="0" applyFont="1" applyFill="1" applyBorder="1" applyAlignment="1">
      <alignment horizontal="center"/>
    </xf>
    <xf numFmtId="3" fontId="7" fillId="10" borderId="6" xfId="0" applyNumberFormat="1" applyFont="1" applyFill="1" applyBorder="1"/>
    <xf numFmtId="3" fontId="7" fillId="10" borderId="7" xfId="0" applyNumberFormat="1" applyFont="1" applyFill="1" applyBorder="1"/>
    <xf numFmtId="166" fontId="5" fillId="10" borderId="10" xfId="2" applyNumberFormat="1" applyFont="1" applyFill="1" applyBorder="1" applyAlignment="1">
      <alignment horizontal="center"/>
    </xf>
    <xf numFmtId="3" fontId="5" fillId="10" borderId="12" xfId="2" applyNumberFormat="1" applyFont="1" applyFill="1" applyBorder="1" applyAlignment="1">
      <alignment horizontal="center"/>
    </xf>
    <xf numFmtId="0" fontId="7" fillId="10" borderId="8" xfId="0" applyFont="1" applyFill="1" applyBorder="1"/>
    <xf numFmtId="9" fontId="5" fillId="0" borderId="0" xfId="2" applyFont="1"/>
    <xf numFmtId="0" fontId="0" fillId="5" borderId="21" xfId="0" applyFill="1" applyBorder="1" applyAlignment="1">
      <alignment vertical="center"/>
    </xf>
    <xf numFmtId="3" fontId="0" fillId="5" borderId="15" xfId="0" applyNumberFormat="1" applyFill="1" applyBorder="1" applyAlignment="1">
      <alignment vertical="center"/>
    </xf>
    <xf numFmtId="3" fontId="0" fillId="9" borderId="15" xfId="0" applyNumberFormat="1" applyFill="1" applyBorder="1" applyAlignment="1">
      <alignment vertical="center"/>
    </xf>
    <xf numFmtId="3" fontId="0" fillId="8" borderId="22" xfId="0" applyNumberFormat="1" applyFill="1" applyBorder="1" applyAlignment="1">
      <alignment vertical="center"/>
    </xf>
    <xf numFmtId="0" fontId="0" fillId="0" borderId="19" xfId="0" applyBorder="1" applyAlignment="1">
      <alignment horizontal="left"/>
    </xf>
    <xf numFmtId="0" fontId="0" fillId="5" borderId="23" xfId="0" applyFill="1" applyBorder="1" applyAlignment="1">
      <alignment vertical="center"/>
    </xf>
    <xf numFmtId="0" fontId="0" fillId="0" borderId="16" xfId="0" applyBorder="1" applyAlignment="1">
      <alignment horizontal="left"/>
    </xf>
    <xf numFmtId="0" fontId="0" fillId="5" borderId="24" xfId="0" applyFill="1" applyBorder="1" applyAlignment="1">
      <alignment vertical="center"/>
    </xf>
    <xf numFmtId="3" fontId="0" fillId="5" borderId="25" xfId="0" applyNumberFormat="1" applyFill="1" applyBorder="1" applyAlignment="1">
      <alignment vertical="center"/>
    </xf>
    <xf numFmtId="3" fontId="0" fillId="9" borderId="25" xfId="0" applyNumberFormat="1" applyFill="1" applyBorder="1" applyAlignment="1">
      <alignment vertical="center"/>
    </xf>
    <xf numFmtId="3" fontId="0" fillId="8" borderId="26" xfId="0" applyNumberFormat="1" applyFill="1" applyBorder="1" applyAlignment="1">
      <alignment vertical="center"/>
    </xf>
    <xf numFmtId="0" fontId="0" fillId="0" borderId="27" xfId="0" applyBorder="1" applyAlignment="1">
      <alignment horizontal="left" wrapText="1"/>
    </xf>
    <xf numFmtId="166" fontId="5" fillId="10" borderId="6" xfId="2" applyNumberFormat="1" applyFont="1" applyFill="1" applyBorder="1" applyAlignment="1">
      <alignment horizontal="center"/>
    </xf>
    <xf numFmtId="0" fontId="0" fillId="5" borderId="21" xfId="0" applyFill="1" applyBorder="1"/>
    <xf numFmtId="3" fontId="0" fillId="5" borderId="28" xfId="0" applyNumberFormat="1" applyFill="1" applyBorder="1"/>
    <xf numFmtId="3" fontId="0" fillId="9" borderId="15" xfId="0" applyNumberFormat="1" applyFill="1" applyBorder="1"/>
    <xf numFmtId="3" fontId="0" fillId="8" borderId="19" xfId="0" applyNumberFormat="1" applyFill="1" applyBorder="1"/>
    <xf numFmtId="166" fontId="5" fillId="0" borderId="29" xfId="2" applyNumberFormat="1" applyFont="1" applyBorder="1" applyAlignment="1">
      <alignment horizontal="center" vertical="center"/>
    </xf>
    <xf numFmtId="3" fontId="5" fillId="0" borderId="12" xfId="2" applyNumberFormat="1" applyFont="1" applyBorder="1" applyAlignment="1">
      <alignment horizontal="center"/>
    </xf>
    <xf numFmtId="49" fontId="0" fillId="0" borderId="30" xfId="0" applyNumberFormat="1" applyBorder="1" applyAlignment="1">
      <alignment horizontal="left"/>
    </xf>
    <xf numFmtId="0" fontId="7" fillId="6" borderId="5" xfId="0" applyFont="1" applyFill="1" applyBorder="1" applyAlignment="1">
      <alignment horizontal="center"/>
    </xf>
    <xf numFmtId="3" fontId="7" fillId="6" borderId="5" xfId="0" applyNumberFormat="1" applyFont="1" applyFill="1" applyBorder="1" applyAlignment="1">
      <alignment horizontal="right"/>
    </xf>
    <xf numFmtId="166" fontId="7" fillId="6" borderId="31" xfId="2" applyNumberFormat="1" applyFont="1" applyFill="1" applyBorder="1" applyAlignment="1">
      <alignment horizontal="center"/>
    </xf>
    <xf numFmtId="3" fontId="5" fillId="6" borderId="12" xfId="2" applyNumberFormat="1" applyFont="1" applyFill="1" applyBorder="1" applyAlignment="1">
      <alignment horizontal="center"/>
    </xf>
    <xf numFmtId="0" fontId="7" fillId="6" borderId="32" xfId="0" applyFont="1" applyFill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166" fontId="5" fillId="0" borderId="0" xfId="2" applyNumberFormat="1" applyFont="1" applyFill="1" applyBorder="1" applyAlignment="1">
      <alignment horizontal="center"/>
    </xf>
    <xf numFmtId="166" fontId="7" fillId="0" borderId="0" xfId="2" applyNumberFormat="1" applyFont="1" applyFill="1" applyBorder="1" applyAlignment="1">
      <alignment horizontal="center"/>
    </xf>
    <xf numFmtId="0" fontId="7" fillId="0" borderId="3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0" fillId="5" borderId="23" xfId="0" applyFill="1" applyBorder="1"/>
    <xf numFmtId="3" fontId="0" fillId="5" borderId="3" xfId="0" applyNumberFormat="1" applyFill="1" applyBorder="1"/>
    <xf numFmtId="3" fontId="0" fillId="8" borderId="16" xfId="0" applyNumberFormat="1" applyFill="1" applyBorder="1"/>
    <xf numFmtId="0" fontId="0" fillId="0" borderId="34" xfId="0" applyBorder="1" applyAlignment="1">
      <alignment horizontal="left"/>
    </xf>
    <xf numFmtId="9" fontId="0" fillId="0" borderId="0" xfId="2" applyFont="1"/>
    <xf numFmtId="9" fontId="6" fillId="0" borderId="0" xfId="2" applyFont="1"/>
    <xf numFmtId="0" fontId="0" fillId="0" borderId="35" xfId="0" applyBorder="1" applyAlignment="1">
      <alignment horizontal="left"/>
    </xf>
    <xf numFmtId="0" fontId="7" fillId="6" borderId="36" xfId="0" applyFont="1" applyFill="1" applyBorder="1" applyAlignment="1">
      <alignment horizontal="center"/>
    </xf>
    <xf numFmtId="3" fontId="7" fillId="6" borderId="36" xfId="0" applyNumberFormat="1" applyFont="1" applyFill="1" applyBorder="1" applyAlignment="1">
      <alignment horizontal="right"/>
    </xf>
    <xf numFmtId="3" fontId="7" fillId="6" borderId="37" xfId="0" applyNumberFormat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3" fontId="0" fillId="9" borderId="2" xfId="0" applyNumberFormat="1" applyFill="1" applyBorder="1"/>
    <xf numFmtId="3" fontId="0" fillId="8" borderId="2" xfId="0" applyNumberFormat="1" applyFill="1" applyBorder="1"/>
    <xf numFmtId="0" fontId="0" fillId="4" borderId="0" xfId="0" applyFill="1"/>
    <xf numFmtId="0" fontId="0" fillId="0" borderId="0" xfId="0" applyAlignment="1">
      <alignment horizontal="center"/>
    </xf>
    <xf numFmtId="0" fontId="16" fillId="0" borderId="0" xfId="0" applyFont="1"/>
    <xf numFmtId="0" fontId="17" fillId="2" borderId="0" xfId="0" applyFont="1" applyFill="1" applyAlignment="1">
      <alignment horizontal="center"/>
    </xf>
    <xf numFmtId="164" fontId="1" fillId="11" borderId="0" xfId="0" applyNumberFormat="1" applyFont="1" applyFill="1"/>
    <xf numFmtId="164" fontId="0" fillId="0" borderId="0" xfId="0" applyNumberFormat="1"/>
    <xf numFmtId="14" fontId="0" fillId="0" borderId="0" xfId="0" applyNumberFormat="1"/>
    <xf numFmtId="0" fontId="0" fillId="0" borderId="2" xfId="0" applyBorder="1"/>
    <xf numFmtId="164" fontId="0" fillId="0" borderId="2" xfId="1" applyNumberFormat="1" applyFont="1" applyBorder="1"/>
    <xf numFmtId="3" fontId="6" fillId="0" borderId="0" xfId="0" applyNumberFormat="1" applyFont="1"/>
    <xf numFmtId="9" fontId="1" fillId="0" borderId="0" xfId="2" applyFont="1" applyAlignment="1">
      <alignment horizontal="left"/>
    </xf>
    <xf numFmtId="164" fontId="20" fillId="3" borderId="2" xfId="1" applyNumberFormat="1" applyFont="1" applyFill="1" applyBorder="1"/>
    <xf numFmtId="0" fontId="2" fillId="0" borderId="0" xfId="0" applyFont="1" applyAlignment="1">
      <alignment horizontal="left"/>
    </xf>
    <xf numFmtId="0" fontId="20" fillId="0" borderId="48" xfId="0" applyFont="1" applyBorder="1"/>
    <xf numFmtId="0" fontId="12" fillId="0" borderId="48" xfId="0" applyFont="1" applyBorder="1"/>
    <xf numFmtId="4" fontId="20" fillId="0" borderId="48" xfId="0" applyNumberFormat="1" applyFont="1" applyBorder="1" applyAlignment="1">
      <alignment horizontal="center"/>
    </xf>
    <xf numFmtId="4" fontId="20" fillId="0" borderId="17" xfId="0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167" fontId="12" fillId="5" borderId="0" xfId="1" applyNumberFormat="1" applyFont="1" applyFill="1" applyAlignment="1">
      <alignment horizontal="center"/>
    </xf>
    <xf numFmtId="2" fontId="12" fillId="0" borderId="0" xfId="0" applyNumberFormat="1" applyFont="1"/>
    <xf numFmtId="0" fontId="20" fillId="5" borderId="0" xfId="0" applyFont="1" applyFill="1"/>
    <xf numFmtId="0" fontId="20" fillId="0" borderId="0" xfId="0" applyFont="1"/>
    <xf numFmtId="4" fontId="20" fillId="0" borderId="0" xfId="0" applyNumberFormat="1" applyFont="1" applyAlignment="1">
      <alignment horizontal="center"/>
    </xf>
    <xf numFmtId="167" fontId="20" fillId="5" borderId="0" xfId="1" applyNumberFormat="1" applyFont="1" applyFill="1" applyAlignment="1">
      <alignment horizontal="center"/>
    </xf>
    <xf numFmtId="1" fontId="20" fillId="0" borderId="41" xfId="4" applyNumberFormat="1" applyFont="1" applyBorder="1" applyAlignment="1">
      <alignment horizontal="left"/>
    </xf>
    <xf numFmtId="0" fontId="20" fillId="0" borderId="49" xfId="0" applyFont="1" applyBorder="1" applyAlignment="1">
      <alignment horizontal="left"/>
    </xf>
    <xf numFmtId="1" fontId="20" fillId="0" borderId="49" xfId="4" applyNumberFormat="1" applyFont="1" applyBorder="1" applyAlignment="1">
      <alignment horizontal="left"/>
    </xf>
    <xf numFmtId="167" fontId="20" fillId="0" borderId="49" xfId="1" applyNumberFormat="1" applyFont="1" applyBorder="1"/>
    <xf numFmtId="0" fontId="12" fillId="0" borderId="49" xfId="5" applyFont="1" applyBorder="1" applyAlignment="1">
      <alignment horizontal="center"/>
    </xf>
    <xf numFmtId="167" fontId="20" fillId="5" borderId="50" xfId="1" applyNumberFormat="1" applyFont="1" applyFill="1" applyBorder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5" borderId="3" xfId="0" applyFont="1" applyFill="1" applyBorder="1"/>
    <xf numFmtId="1" fontId="20" fillId="0" borderId="42" xfId="4" applyNumberFormat="1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1" fontId="20" fillId="0" borderId="2" xfId="4" applyNumberFormat="1" applyFont="1" applyBorder="1" applyAlignment="1">
      <alignment horizontal="left"/>
    </xf>
    <xf numFmtId="167" fontId="20" fillId="0" borderId="2" xfId="1" applyNumberFormat="1" applyFont="1" applyBorder="1"/>
    <xf numFmtId="0" fontId="12" fillId="0" borderId="2" xfId="5" applyFont="1" applyBorder="1" applyAlignment="1">
      <alignment horizontal="center"/>
    </xf>
    <xf numFmtId="3" fontId="20" fillId="0" borderId="2" xfId="1" applyNumberFormat="1" applyFont="1" applyBorder="1"/>
    <xf numFmtId="4" fontId="20" fillId="0" borderId="2" xfId="1" applyNumberFormat="1" applyFont="1" applyBorder="1"/>
    <xf numFmtId="167" fontId="20" fillId="5" borderId="34" xfId="1" applyNumberFormat="1" applyFont="1" applyFill="1" applyBorder="1" applyAlignment="1">
      <alignment horizontal="center"/>
    </xf>
    <xf numFmtId="2" fontId="20" fillId="0" borderId="0" xfId="1" applyNumberFormat="1" applyFont="1" applyFill="1"/>
    <xf numFmtId="0" fontId="12" fillId="5" borderId="3" xfId="0" applyFont="1" applyFill="1" applyBorder="1"/>
    <xf numFmtId="0" fontId="12" fillId="0" borderId="42" xfId="5" applyFont="1" applyBorder="1" applyAlignment="1">
      <alignment shrinkToFit="1" readingOrder="1"/>
    </xf>
    <xf numFmtId="0" fontId="12" fillId="0" borderId="2" xfId="5" applyFont="1" applyBorder="1" applyAlignment="1">
      <alignment shrinkToFit="1" readingOrder="1"/>
    </xf>
    <xf numFmtId="167" fontId="12" fillId="0" borderId="2" xfId="1" applyNumberFormat="1" applyFont="1" applyBorder="1"/>
    <xf numFmtId="164" fontId="12" fillId="5" borderId="3" xfId="1" applyNumberFormat="1" applyFont="1" applyFill="1" applyBorder="1"/>
    <xf numFmtId="167" fontId="12" fillId="5" borderId="34" xfId="1" applyNumberFormat="1" applyFont="1" applyFill="1" applyBorder="1" applyAlignment="1">
      <alignment horizontal="center"/>
    </xf>
    <xf numFmtId="2" fontId="20" fillId="0" borderId="0" xfId="0" applyNumberFormat="1" applyFont="1"/>
    <xf numFmtId="0" fontId="16" fillId="5" borderId="0" xfId="0" applyFont="1" applyFill="1"/>
    <xf numFmtId="164" fontId="12" fillId="5" borderId="17" xfId="1" applyNumberFormat="1" applyFont="1" applyFill="1" applyBorder="1"/>
    <xf numFmtId="0" fontId="23" fillId="0" borderId="43" xfId="5" applyFont="1" applyBorder="1" applyAlignment="1">
      <alignment shrinkToFit="1" readingOrder="1"/>
    </xf>
    <xf numFmtId="0" fontId="20" fillId="0" borderId="51" xfId="5" applyFont="1" applyBorder="1" applyAlignment="1">
      <alignment shrinkToFit="1" readingOrder="1"/>
    </xf>
    <xf numFmtId="0" fontId="12" fillId="0" borderId="51" xfId="5" applyFont="1" applyBorder="1" applyAlignment="1">
      <alignment shrinkToFit="1" readingOrder="1"/>
    </xf>
    <xf numFmtId="167" fontId="12" fillId="0" borderId="51" xfId="1" applyNumberFormat="1" applyFont="1" applyBorder="1"/>
    <xf numFmtId="3" fontId="20" fillId="0" borderId="51" xfId="1" applyNumberFormat="1" applyFont="1" applyBorder="1"/>
    <xf numFmtId="4" fontId="20" fillId="0" borderId="51" xfId="1" applyNumberFormat="1" applyFont="1" applyBorder="1"/>
    <xf numFmtId="167" fontId="20" fillId="0" borderId="51" xfId="1" applyNumberFormat="1" applyFont="1" applyBorder="1"/>
    <xf numFmtId="167" fontId="20" fillId="5" borderId="52" xfId="1" applyNumberFormat="1" applyFont="1" applyFill="1" applyBorder="1" applyAlignment="1">
      <alignment horizontal="center"/>
    </xf>
    <xf numFmtId="167" fontId="20" fillId="5" borderId="5" xfId="1" applyNumberFormat="1" applyFont="1" applyFill="1" applyBorder="1" applyAlignment="1">
      <alignment horizontal="center"/>
    </xf>
    <xf numFmtId="0" fontId="23" fillId="0" borderId="0" xfId="5" applyFont="1" applyAlignment="1">
      <alignment shrinkToFit="1" readingOrder="1"/>
    </xf>
    <xf numFmtId="0" fontId="12" fillId="0" borderId="0" xfId="5" applyFont="1" applyAlignment="1">
      <alignment shrinkToFit="1" readingOrder="1"/>
    </xf>
    <xf numFmtId="167" fontId="12" fillId="0" borderId="0" xfId="1" applyNumberFormat="1" applyFont="1" applyBorder="1"/>
    <xf numFmtId="3" fontId="20" fillId="0" borderId="0" xfId="1" applyNumberFormat="1" applyFont="1" applyBorder="1"/>
    <xf numFmtId="4" fontId="20" fillId="0" borderId="0" xfId="1" applyNumberFormat="1" applyFont="1" applyBorder="1"/>
    <xf numFmtId="167" fontId="20" fillId="0" borderId="0" xfId="1" applyNumberFormat="1" applyFont="1" applyBorder="1"/>
    <xf numFmtId="167" fontId="20" fillId="5" borderId="0" xfId="1" applyNumberFormat="1" applyFont="1" applyFill="1" applyBorder="1" applyAlignment="1">
      <alignment horizontal="center"/>
    </xf>
    <xf numFmtId="2" fontId="20" fillId="0" borderId="0" xfId="1" applyNumberFormat="1" applyFont="1" applyFill="1" applyBorder="1"/>
    <xf numFmtId="0" fontId="12" fillId="0" borderId="41" xfId="0" applyFont="1" applyBorder="1" applyAlignment="1">
      <alignment horizontal="left" shrinkToFit="1" readingOrder="1"/>
    </xf>
    <xf numFmtId="0" fontId="20" fillId="0" borderId="49" xfId="5" applyFont="1" applyBorder="1" applyAlignment="1">
      <alignment shrinkToFit="1" readingOrder="1"/>
    </xf>
    <xf numFmtId="0" fontId="12" fillId="0" borderId="49" xfId="5" applyFont="1" applyBorder="1" applyAlignment="1">
      <alignment shrinkToFit="1" readingOrder="1"/>
    </xf>
    <xf numFmtId="0" fontId="12" fillId="0" borderId="49" xfId="0" applyFont="1" applyBorder="1" applyAlignment="1">
      <alignment horizontal="left" shrinkToFit="1" readingOrder="1"/>
    </xf>
    <xf numFmtId="3" fontId="12" fillId="0" borderId="49" xfId="0" applyNumberFormat="1" applyFont="1" applyBorder="1" applyAlignment="1">
      <alignment horizontal="left" shrinkToFit="1" readingOrder="1"/>
    </xf>
    <xf numFmtId="4" fontId="12" fillId="0" borderId="49" xfId="0" applyNumberFormat="1" applyFont="1" applyBorder="1" applyAlignment="1">
      <alignment horizontal="left" shrinkToFit="1" readingOrder="1"/>
    </xf>
    <xf numFmtId="167" fontId="20" fillId="0" borderId="49" xfId="1" applyNumberFormat="1" applyFont="1" applyFill="1" applyBorder="1"/>
    <xf numFmtId="167" fontId="20" fillId="5" borderId="50" xfId="1" applyNumberFormat="1" applyFont="1" applyFill="1" applyBorder="1" applyAlignment="1">
      <alignment horizontal="center" shrinkToFit="1"/>
    </xf>
    <xf numFmtId="2" fontId="12" fillId="0" borderId="0" xfId="0" applyNumberFormat="1" applyFont="1" applyAlignment="1">
      <alignment horizontal="left" shrinkToFit="1" readingOrder="1"/>
    </xf>
    <xf numFmtId="0" fontId="20" fillId="5" borderId="5" xfId="0" applyFont="1" applyFill="1" applyBorder="1"/>
    <xf numFmtId="0" fontId="12" fillId="5" borderId="28" xfId="0" applyFont="1" applyFill="1" applyBorder="1"/>
    <xf numFmtId="14" fontId="12" fillId="0" borderId="0" xfId="0" applyNumberFormat="1" applyFont="1"/>
    <xf numFmtId="0" fontId="20" fillId="0" borderId="2" xfId="5" applyFont="1" applyBorder="1" applyAlignment="1">
      <alignment shrinkToFit="1" readingOrder="1"/>
    </xf>
    <xf numFmtId="167" fontId="20" fillId="5" borderId="3" xfId="1" applyNumberFormat="1" applyFont="1" applyFill="1" applyBorder="1" applyAlignment="1">
      <alignment horizontal="center"/>
    </xf>
    <xf numFmtId="0" fontId="12" fillId="0" borderId="43" xfId="5" applyFont="1" applyBorder="1" applyAlignment="1">
      <alignment shrinkToFit="1" readingOrder="1"/>
    </xf>
    <xf numFmtId="167" fontId="20" fillId="0" borderId="51" xfId="0" applyNumberFormat="1" applyFont="1" applyBorder="1"/>
    <xf numFmtId="167" fontId="20" fillId="5" borderId="53" xfId="1" applyNumberFormat="1" applyFont="1" applyFill="1" applyBorder="1" applyAlignment="1">
      <alignment horizontal="center"/>
    </xf>
    <xf numFmtId="3" fontId="12" fillId="5" borderId="29" xfId="0" applyNumberFormat="1" applyFont="1" applyFill="1" applyBorder="1"/>
    <xf numFmtId="4" fontId="12" fillId="5" borderId="29" xfId="0" applyNumberFormat="1" applyFont="1" applyFill="1" applyBorder="1"/>
    <xf numFmtId="167" fontId="12" fillId="5" borderId="0" xfId="0" applyNumberFormat="1" applyFont="1" applyFill="1"/>
    <xf numFmtId="3" fontId="12" fillId="0" borderId="0" xfId="0" applyNumberFormat="1" applyFont="1"/>
    <xf numFmtId="4" fontId="12" fillId="0" borderId="0" xfId="0" applyNumberFormat="1" applyFont="1"/>
    <xf numFmtId="2" fontId="12" fillId="0" borderId="0" xfId="2" applyNumberFormat="1" applyFont="1"/>
    <xf numFmtId="164" fontId="12" fillId="0" borderId="0" xfId="1" applyNumberFormat="1" applyFont="1" applyFill="1" applyBorder="1"/>
    <xf numFmtId="164" fontId="20" fillId="0" borderId="0" xfId="1" applyNumberFormat="1" applyFont="1" applyFill="1"/>
    <xf numFmtId="164" fontId="12" fillId="0" borderId="0" xfId="1" applyNumberFormat="1" applyFont="1" applyFill="1"/>
    <xf numFmtId="0" fontId="12" fillId="0" borderId="2" xfId="0" applyFont="1" applyBorder="1"/>
    <xf numFmtId="164" fontId="12" fillId="0" borderId="2" xfId="1" applyNumberFormat="1" applyFont="1" applyFill="1" applyBorder="1"/>
    <xf numFmtId="167" fontId="20" fillId="0" borderId="2" xfId="1" applyNumberFormat="1" applyFont="1" applyFill="1" applyBorder="1" applyAlignment="1">
      <alignment horizontal="center"/>
    </xf>
    <xf numFmtId="0" fontId="20" fillId="0" borderId="2" xfId="0" applyFont="1" applyBorder="1"/>
    <xf numFmtId="164" fontId="12" fillId="0" borderId="2" xfId="0" applyNumberFormat="1" applyFont="1" applyBorder="1"/>
    <xf numFmtId="164" fontId="20" fillId="3" borderId="2" xfId="1" applyNumberFormat="1" applyFont="1" applyFill="1" applyBorder="1" applyAlignment="1">
      <alignment horizontal="center"/>
    </xf>
    <xf numFmtId="164" fontId="20" fillId="4" borderId="2" xfId="1" applyNumberFormat="1" applyFont="1" applyFill="1" applyBorder="1" applyAlignment="1">
      <alignment horizontal="center"/>
    </xf>
    <xf numFmtId="164" fontId="20" fillId="4" borderId="2" xfId="1" applyNumberFormat="1" applyFont="1" applyFill="1" applyBorder="1"/>
    <xf numFmtId="1" fontId="12" fillId="0" borderId="2" xfId="4" applyNumberFormat="1" applyFont="1" applyBorder="1" applyAlignment="1">
      <alignment horizontal="left"/>
    </xf>
    <xf numFmtId="43" fontId="3" fillId="2" borderId="0" xfId="1" applyFont="1" applyFill="1" applyAlignment="1">
      <alignment horizontal="left"/>
    </xf>
    <xf numFmtId="0" fontId="24" fillId="0" borderId="0" xfId="0" applyFont="1"/>
    <xf numFmtId="164" fontId="10" fillId="3" borderId="2" xfId="1" applyNumberFormat="1" applyFont="1" applyFill="1" applyBorder="1"/>
    <xf numFmtId="164" fontId="3" fillId="3" borderId="2" xfId="1" applyNumberFormat="1" applyFont="1" applyFill="1" applyBorder="1"/>
    <xf numFmtId="164" fontId="7" fillId="3" borderId="2" xfId="1" applyNumberFormat="1" applyFont="1" applyFill="1" applyBorder="1"/>
    <xf numFmtId="164" fontId="14" fillId="3" borderId="2" xfId="1" applyNumberFormat="1" applyFont="1" applyFill="1" applyBorder="1"/>
    <xf numFmtId="164" fontId="19" fillId="0" borderId="0" xfId="1" applyNumberFormat="1" applyFont="1"/>
    <xf numFmtId="164" fontId="7" fillId="0" borderId="0" xfId="1" applyNumberFormat="1" applyFont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6" fillId="0" borderId="36" xfId="0" applyNumberFormat="1" applyFont="1" applyBorder="1" applyAlignment="1">
      <alignment horizontal="center"/>
    </xf>
    <xf numFmtId="1" fontId="0" fillId="0" borderId="37" xfId="0" applyNumberFormat="1" applyBorder="1" applyAlignment="1">
      <alignment horizontal="center"/>
    </xf>
    <xf numFmtId="1" fontId="6" fillId="0" borderId="55" xfId="0" applyNumberFormat="1" applyFont="1" applyBorder="1" applyAlignment="1">
      <alignment horizontal="center"/>
    </xf>
    <xf numFmtId="1" fontId="0" fillId="0" borderId="56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11" xfId="0" applyFill="1" applyBorder="1"/>
    <xf numFmtId="167" fontId="0" fillId="0" borderId="21" xfId="1" applyNumberFormat="1" applyFont="1" applyBorder="1"/>
    <xf numFmtId="167" fontId="0" fillId="0" borderId="15" xfId="1" applyNumberFormat="1" applyFont="1" applyBorder="1"/>
    <xf numFmtId="167" fontId="0" fillId="0" borderId="57" xfId="1" applyNumberFormat="1" applyFont="1" applyBorder="1"/>
    <xf numFmtId="167" fontId="0" fillId="0" borderId="30" xfId="1" applyNumberFormat="1" applyFont="1" applyBorder="1"/>
    <xf numFmtId="0" fontId="0" fillId="0" borderId="13" xfId="0" applyBorder="1" applyAlignment="1">
      <alignment horizontal="center"/>
    </xf>
    <xf numFmtId="0" fontId="0" fillId="5" borderId="14" xfId="0" applyFill="1" applyBorder="1"/>
    <xf numFmtId="167" fontId="0" fillId="0" borderId="23" xfId="1" applyNumberFormat="1" applyFont="1" applyBorder="1"/>
    <xf numFmtId="167" fontId="0" fillId="0" borderId="13" xfId="1" applyNumberFormat="1" applyFont="1" applyBorder="1"/>
    <xf numFmtId="167" fontId="0" fillId="0" borderId="38" xfId="1" applyNumberFormat="1" applyFont="1" applyBorder="1"/>
    <xf numFmtId="167" fontId="0" fillId="0" borderId="34" xfId="1" applyNumberFormat="1" applyFont="1" applyBorder="1"/>
    <xf numFmtId="0" fontId="0" fillId="0" borderId="15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4" borderId="0" xfId="1" applyNumberFormat="1" applyFont="1" applyFill="1"/>
    <xf numFmtId="167" fontId="0" fillId="0" borderId="2" xfId="0" applyNumberFormat="1" applyBorder="1"/>
    <xf numFmtId="167" fontId="0" fillId="0" borderId="0" xfId="0" applyNumberFormat="1"/>
    <xf numFmtId="167" fontId="14" fillId="0" borderId="0" xfId="0" applyNumberFormat="1" applyFont="1"/>
    <xf numFmtId="0" fontId="0" fillId="0" borderId="24" xfId="0" applyBorder="1" applyAlignment="1">
      <alignment horizontal="center"/>
    </xf>
    <xf numFmtId="0" fontId="0" fillId="5" borderId="58" xfId="0" applyFill="1" applyBorder="1" applyAlignment="1">
      <alignment horizontal="center"/>
    </xf>
    <xf numFmtId="167" fontId="7" fillId="4" borderId="47" xfId="0" applyNumberFormat="1" applyFont="1" applyFill="1" applyBorder="1"/>
    <xf numFmtId="167" fontId="0" fillId="5" borderId="37" xfId="0" applyNumberFormat="1" applyFill="1" applyBorder="1"/>
    <xf numFmtId="167" fontId="0" fillId="4" borderId="4" xfId="0" applyNumberFormat="1" applyFill="1" applyBorder="1"/>
    <xf numFmtId="167" fontId="0" fillId="0" borderId="2" xfId="1" applyNumberFormat="1" applyFont="1" applyBorder="1"/>
    <xf numFmtId="167" fontId="7" fillId="0" borderId="2" xfId="0" applyNumberFormat="1" applyFont="1" applyBorder="1"/>
    <xf numFmtId="0" fontId="7" fillId="0" borderId="2" xfId="0" applyFont="1" applyBorder="1"/>
    <xf numFmtId="9" fontId="7" fillId="0" borderId="0" xfId="2" applyFont="1"/>
    <xf numFmtId="2" fontId="13" fillId="2" borderId="0" xfId="1" applyNumberFormat="1" applyFont="1" applyFill="1" applyAlignment="1">
      <alignment horizontal="right"/>
    </xf>
    <xf numFmtId="0" fontId="0" fillId="0" borderId="40" xfId="0" applyBorder="1"/>
    <xf numFmtId="0" fontId="0" fillId="0" borderId="45" xfId="0" applyBorder="1" applyAlignment="1">
      <alignment horizontal="center"/>
    </xf>
    <xf numFmtId="0" fontId="0" fillId="0" borderId="59" xfId="0" applyBorder="1"/>
    <xf numFmtId="0" fontId="0" fillId="0" borderId="36" xfId="0" applyBorder="1"/>
    <xf numFmtId="0" fontId="0" fillId="0" borderId="4" xfId="0" applyBorder="1"/>
    <xf numFmtId="0" fontId="0" fillId="0" borderId="46" xfId="0" applyBorder="1"/>
    <xf numFmtId="0" fontId="0" fillId="0" borderId="39" xfId="0" applyBorder="1"/>
    <xf numFmtId="0" fontId="0" fillId="0" borderId="60" xfId="0" applyBorder="1"/>
    <xf numFmtId="0" fontId="0" fillId="0" borderId="42" xfId="0" applyBorder="1"/>
    <xf numFmtId="164" fontId="0" fillId="0" borderId="34" xfId="1" applyNumberFormat="1" applyFont="1" applyBorder="1"/>
    <xf numFmtId="0" fontId="0" fillId="0" borderId="34" xfId="0" applyBorder="1"/>
    <xf numFmtId="0" fontId="0" fillId="0" borderId="43" xfId="0" applyBorder="1"/>
    <xf numFmtId="164" fontId="7" fillId="0" borderId="51" xfId="0" applyNumberFormat="1" applyFont="1" applyBorder="1"/>
    <xf numFmtId="0" fontId="0" fillId="0" borderId="52" xfId="0" applyBorder="1"/>
    <xf numFmtId="0" fontId="0" fillId="0" borderId="44" xfId="0" applyBorder="1"/>
    <xf numFmtId="0" fontId="0" fillId="0" borderId="61" xfId="0" applyBorder="1"/>
    <xf numFmtId="0" fontId="25" fillId="0" borderId="0" xfId="6"/>
    <xf numFmtId="0" fontId="0" fillId="5" borderId="0" xfId="0" applyFill="1" applyAlignment="1">
      <alignment horizontal="left"/>
    </xf>
    <xf numFmtId="164" fontId="3" fillId="5" borderId="2" xfId="1" applyNumberFormat="1" applyFont="1" applyFill="1" applyBorder="1"/>
    <xf numFmtId="0" fontId="9" fillId="5" borderId="0" xfId="0" applyFont="1" applyFill="1"/>
    <xf numFmtId="164" fontId="14" fillId="5" borderId="2" xfId="1" applyNumberFormat="1" applyFont="1" applyFill="1" applyBorder="1"/>
    <xf numFmtId="164" fontId="7" fillId="5" borderId="2" xfId="1" applyNumberFormat="1" applyFont="1" applyFill="1" applyBorder="1"/>
    <xf numFmtId="164" fontId="0" fillId="0" borderId="48" xfId="1" applyNumberFormat="1" applyFont="1" applyBorder="1"/>
    <xf numFmtId="0" fontId="0" fillId="2" borderId="40" xfId="0" applyFill="1" applyBorder="1"/>
    <xf numFmtId="0" fontId="0" fillId="2" borderId="45" xfId="0" applyFill="1" applyBorder="1"/>
    <xf numFmtId="0" fontId="4" fillId="2" borderId="45" xfId="0" applyFont="1" applyFill="1" applyBorder="1" applyAlignment="1">
      <alignment horizontal="left"/>
    </xf>
    <xf numFmtId="0" fontId="4" fillId="2" borderId="45" xfId="0" applyFont="1" applyFill="1" applyBorder="1"/>
    <xf numFmtId="0" fontId="15" fillId="2" borderId="45" xfId="0" applyFont="1" applyFill="1" applyBorder="1"/>
    <xf numFmtId="0" fontId="0" fillId="2" borderId="39" xfId="0" applyFill="1" applyBorder="1"/>
    <xf numFmtId="0" fontId="0" fillId="2" borderId="0" xfId="0" applyFill="1" applyAlignment="1">
      <alignment horizontal="left"/>
    </xf>
    <xf numFmtId="164" fontId="3" fillId="2" borderId="60" xfId="1" applyNumberFormat="1" applyFont="1" applyFill="1" applyBorder="1"/>
    <xf numFmtId="0" fontId="1" fillId="0" borderId="2" xfId="0" applyFont="1" applyBorder="1"/>
    <xf numFmtId="0" fontId="0" fillId="0" borderId="2" xfId="0" applyBorder="1" applyAlignment="1">
      <alignment horizontal="left"/>
    </xf>
    <xf numFmtId="0" fontId="9" fillId="0" borderId="2" xfId="0" applyFont="1" applyBorder="1"/>
    <xf numFmtId="0" fontId="0" fillId="12" borderId="2" xfId="0" applyFill="1" applyBorder="1"/>
    <xf numFmtId="0" fontId="1" fillId="5" borderId="2" xfId="0" applyFont="1" applyFill="1" applyBorder="1"/>
    <xf numFmtId="0" fontId="12" fillId="5" borderId="2" xfId="0" applyFont="1" applyFill="1" applyBorder="1"/>
    <xf numFmtId="0" fontId="6" fillId="0" borderId="2" xfId="0" applyFont="1" applyBorder="1"/>
    <xf numFmtId="0" fontId="12" fillId="0" borderId="2" xfId="0" applyFont="1" applyBorder="1" applyAlignment="1">
      <alignment horizontal="left"/>
    </xf>
    <xf numFmtId="164" fontId="12" fillId="0" borderId="2" xfId="1" applyNumberFormat="1" applyFont="1" applyBorder="1"/>
    <xf numFmtId="0" fontId="0" fillId="6" borderId="2" xfId="0" applyFill="1" applyBorder="1"/>
    <xf numFmtId="0" fontId="1" fillId="0" borderId="2" xfId="0" applyFont="1" applyBorder="1" applyAlignment="1">
      <alignment horizontal="left"/>
    </xf>
    <xf numFmtId="9" fontId="26" fillId="0" borderId="0" xfId="2" applyFont="1" applyAlignment="1">
      <alignment horizontal="left"/>
    </xf>
    <xf numFmtId="0" fontId="3" fillId="0" borderId="2" xfId="0" applyFont="1" applyBorder="1"/>
    <xf numFmtId="0" fontId="1" fillId="0" borderId="41" xfId="0" applyFont="1" applyBorder="1"/>
    <xf numFmtId="0" fontId="1" fillId="0" borderId="42" xfId="0" applyFont="1" applyBorder="1"/>
    <xf numFmtId="0" fontId="1" fillId="5" borderId="42" xfId="0" applyFont="1" applyFill="1" applyBorder="1"/>
    <xf numFmtId="0" fontId="1" fillId="0" borderId="43" xfId="0" applyFont="1" applyBorder="1"/>
    <xf numFmtId="164" fontId="7" fillId="0" borderId="50" xfId="1" applyNumberFormat="1" applyFont="1" applyFill="1" applyBorder="1"/>
    <xf numFmtId="164" fontId="7" fillId="0" borderId="34" xfId="1" applyNumberFormat="1" applyFont="1" applyFill="1" applyBorder="1"/>
    <xf numFmtId="164" fontId="20" fillId="0" borderId="34" xfId="1" applyNumberFormat="1" applyFont="1" applyFill="1" applyBorder="1"/>
    <xf numFmtId="164" fontId="3" fillId="0" borderId="34" xfId="1" applyNumberFormat="1" applyFont="1" applyFill="1" applyBorder="1"/>
    <xf numFmtId="164" fontId="10" fillId="0" borderId="34" xfId="1" applyNumberFormat="1" applyFont="1" applyFill="1" applyBorder="1"/>
    <xf numFmtId="164" fontId="7" fillId="0" borderId="52" xfId="0" applyNumberFormat="1" applyFont="1" applyBorder="1"/>
    <xf numFmtId="164" fontId="16" fillId="0" borderId="0" xfId="1" applyNumberFormat="1" applyFont="1"/>
    <xf numFmtId="164" fontId="16" fillId="0" borderId="0" xfId="0" applyNumberFormat="1" applyFont="1"/>
    <xf numFmtId="164" fontId="27" fillId="0" borderId="0" xfId="0" applyNumberFormat="1" applyFont="1"/>
    <xf numFmtId="1" fontId="16" fillId="0" borderId="0" xfId="1" applyNumberFormat="1" applyFont="1"/>
    <xf numFmtId="43" fontId="0" fillId="0" borderId="2" xfId="1" applyFont="1" applyBorder="1"/>
    <xf numFmtId="0" fontId="7" fillId="0" borderId="0" xfId="0" applyFont="1"/>
    <xf numFmtId="0" fontId="0" fillId="2" borderId="2" xfId="0" applyFill="1" applyBorder="1"/>
    <xf numFmtId="0" fontId="4" fillId="2" borderId="2" xfId="0" applyFont="1" applyFill="1" applyBorder="1"/>
    <xf numFmtId="164" fontId="4" fillId="2" borderId="2" xfId="1" applyNumberFormat="1" applyFont="1" applyFill="1" applyBorder="1"/>
    <xf numFmtId="164" fontId="4" fillId="2" borderId="2" xfId="1" applyNumberFormat="1" applyFont="1" applyFill="1" applyBorder="1" applyAlignment="1">
      <alignment horizontal="center"/>
    </xf>
    <xf numFmtId="164" fontId="0" fillId="2" borderId="2" xfId="1" applyNumberFormat="1" applyFont="1" applyFill="1" applyBorder="1"/>
    <xf numFmtId="164" fontId="0" fillId="11" borderId="2" xfId="1" applyNumberFormat="1" applyFont="1" applyFill="1" applyBorder="1"/>
    <xf numFmtId="164" fontId="6" fillId="0" borderId="2" xfId="1" applyNumberFormat="1" applyFont="1" applyBorder="1"/>
    <xf numFmtId="0" fontId="7" fillId="2" borderId="2" xfId="0" applyFont="1" applyFill="1" applyBorder="1"/>
    <xf numFmtId="0" fontId="13" fillId="2" borderId="2" xfId="1" applyNumberFormat="1" applyFont="1" applyFill="1" applyBorder="1" applyAlignment="1">
      <alignment horizontal="center"/>
    </xf>
    <xf numFmtId="164" fontId="12" fillId="0" borderId="0" xfId="1" applyNumberFormat="1" applyFont="1" applyBorder="1"/>
    <xf numFmtId="0" fontId="8" fillId="4" borderId="50" xfId="1" applyNumberFormat="1" applyFont="1" applyFill="1" applyBorder="1" applyAlignment="1">
      <alignment horizontal="center"/>
    </xf>
    <xf numFmtId="0" fontId="7" fillId="2" borderId="45" xfId="0" applyFont="1" applyFill="1" applyBorder="1"/>
    <xf numFmtId="1" fontId="14" fillId="3" borderId="2" xfId="1" applyNumberFormat="1" applyFont="1" applyFill="1" applyBorder="1" applyAlignment="1">
      <alignment horizontal="center"/>
    </xf>
    <xf numFmtId="0" fontId="14" fillId="0" borderId="2" xfId="1" applyNumberFormat="1" applyFont="1" applyFill="1" applyBorder="1" applyAlignment="1">
      <alignment horizontal="center"/>
    </xf>
    <xf numFmtId="3" fontId="0" fillId="0" borderId="54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</cellXfs>
  <cellStyles count="7">
    <cellStyle name="Čárka" xfId="1" builtinId="3"/>
    <cellStyle name="Hypertextový odkaz" xfId="6" builtinId="8"/>
    <cellStyle name="Normální" xfId="0" builtinId="0"/>
    <cellStyle name="Normální 2" xfId="3" xr:uid="{C83EF58C-250B-4743-9E1A-C1367CAB4C63}"/>
    <cellStyle name="normální 67 2 2" xfId="5" xr:uid="{7093C875-D3BA-4B57-81BA-60D364E08A16}"/>
    <cellStyle name="normální_List1" xfId="4" xr:uid="{DF42BAF9-F80C-462D-8FC3-C775D0349DA9}"/>
    <cellStyle name="Procenta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540639</xdr:colOff>
      <xdr:row>53</xdr:row>
      <xdr:rowOff>189214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89007EC-F64A-93BB-F5F2-6BEF3F585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185E058-81BE-D8B8-78A1-DC13447B0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ispevekobce.cz/detail-2023/54484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C179"/>
  <sheetViews>
    <sheetView topLeftCell="B1" workbookViewId="0">
      <selection activeCell="G22" sqref="G22"/>
    </sheetView>
  </sheetViews>
  <sheetFormatPr defaultRowHeight="15" x14ac:dyDescent="0.25"/>
  <cols>
    <col min="1" max="1" width="0" hidden="1" customWidth="1"/>
    <col min="2" max="2" width="9.85546875" customWidth="1"/>
    <col min="3" max="3" width="51.42578125" customWidth="1"/>
    <col min="4" max="4" width="22.5703125" hidden="1" customWidth="1"/>
    <col min="5" max="5" width="37.140625" customWidth="1"/>
    <col min="6" max="6" width="8.42578125" customWidth="1"/>
    <col min="7" max="7" width="52.28515625" customWidth="1"/>
    <col min="8" max="8" width="13.28515625" hidden="1" customWidth="1"/>
    <col min="9" max="9" width="50.5703125" hidden="1" customWidth="1"/>
    <col min="10" max="11" width="10.28515625" hidden="1" customWidth="1"/>
    <col min="12" max="12" width="14.140625" hidden="1" customWidth="1"/>
    <col min="13" max="13" width="13.140625" hidden="1" customWidth="1"/>
    <col min="14" max="14" width="12.85546875" hidden="1" customWidth="1"/>
    <col min="15" max="15" width="20.28515625" style="7" customWidth="1"/>
    <col min="16" max="16" width="24.28515625" hidden="1" customWidth="1"/>
    <col min="17" max="17" width="28.42578125" hidden="1" customWidth="1"/>
    <col min="18" max="27" width="0" hidden="1" customWidth="1"/>
  </cols>
  <sheetData>
    <row r="1" spans="1:18" s="3" customFormat="1" ht="15" customHeight="1" x14ac:dyDescent="0.25">
      <c r="A1" s="2" t="s">
        <v>1</v>
      </c>
      <c r="B1" s="315"/>
      <c r="C1" s="322" t="s">
        <v>1772</v>
      </c>
      <c r="D1" s="315"/>
      <c r="E1" s="315"/>
      <c r="F1" s="316"/>
      <c r="G1" s="316"/>
      <c r="H1" s="316"/>
      <c r="I1" s="316"/>
      <c r="J1" s="316"/>
      <c r="K1" s="316"/>
      <c r="L1" s="317"/>
      <c r="M1" s="317"/>
      <c r="N1" s="318" t="s">
        <v>1448</v>
      </c>
      <c r="O1" s="318"/>
      <c r="P1" s="3" t="s">
        <v>1390</v>
      </c>
      <c r="Q1" s="113" t="s">
        <v>1430</v>
      </c>
    </row>
    <row r="2" spans="1:18" s="5" customFormat="1" ht="15" customHeight="1" x14ac:dyDescent="0.25">
      <c r="A2" s="2" t="s">
        <v>2</v>
      </c>
      <c r="B2" s="315" t="s">
        <v>3</v>
      </c>
      <c r="C2" s="315" t="s">
        <v>4</v>
      </c>
      <c r="D2" s="315" t="s">
        <v>5</v>
      </c>
      <c r="E2" s="315" t="s">
        <v>6</v>
      </c>
      <c r="F2" s="315" t="s">
        <v>7</v>
      </c>
      <c r="G2" s="315" t="s">
        <v>8</v>
      </c>
      <c r="H2" s="315" t="s">
        <v>9</v>
      </c>
      <c r="I2" s="315" t="s">
        <v>10</v>
      </c>
      <c r="J2" s="315" t="s">
        <v>11</v>
      </c>
      <c r="K2" s="315" t="s">
        <v>12</v>
      </c>
      <c r="L2" s="319" t="s">
        <v>13</v>
      </c>
      <c r="M2" s="319" t="s">
        <v>14</v>
      </c>
      <c r="N2" s="319" t="s">
        <v>0</v>
      </c>
      <c r="O2" s="323">
        <v>2023</v>
      </c>
      <c r="P2" s="113">
        <v>2022</v>
      </c>
      <c r="Q2" s="113">
        <v>2022</v>
      </c>
    </row>
    <row r="3" spans="1:18" s="4" customFormat="1" x14ac:dyDescent="0.25">
      <c r="B3" s="117" t="s">
        <v>15</v>
      </c>
      <c r="C3" s="286" t="s">
        <v>16</v>
      </c>
      <c r="D3" s="117" t="s">
        <v>17</v>
      </c>
      <c r="E3" s="286"/>
      <c r="F3" s="117" t="s">
        <v>18</v>
      </c>
      <c r="G3" s="117" t="s">
        <v>19</v>
      </c>
      <c r="H3" s="117" t="s">
        <v>20</v>
      </c>
      <c r="I3" s="117"/>
      <c r="J3" s="117" t="s">
        <v>21</v>
      </c>
      <c r="K3" s="117"/>
      <c r="L3" s="118">
        <v>44000000</v>
      </c>
      <c r="M3" s="320">
        <v>44000000</v>
      </c>
      <c r="N3" s="118">
        <v>30855817.600000001</v>
      </c>
      <c r="O3" s="215">
        <v>52000</v>
      </c>
      <c r="P3" s="114">
        <v>46000</v>
      </c>
      <c r="Q3" s="4">
        <v>44000</v>
      </c>
    </row>
    <row r="4" spans="1:18" s="4" customFormat="1" x14ac:dyDescent="0.25">
      <c r="B4" s="117" t="s">
        <v>15</v>
      </c>
      <c r="C4" s="286" t="s">
        <v>16</v>
      </c>
      <c r="D4" s="117" t="s">
        <v>17</v>
      </c>
      <c r="E4" s="286"/>
      <c r="F4" s="117" t="s">
        <v>22</v>
      </c>
      <c r="G4" s="117" t="s">
        <v>23</v>
      </c>
      <c r="H4" s="117" t="s">
        <v>20</v>
      </c>
      <c r="I4" s="117"/>
      <c r="J4" s="117" t="s">
        <v>21</v>
      </c>
      <c r="K4" s="117"/>
      <c r="L4" s="118">
        <v>1500000</v>
      </c>
      <c r="M4" s="320">
        <v>1500000</v>
      </c>
      <c r="N4" s="118">
        <v>2113782.5099999998</v>
      </c>
      <c r="O4" s="215">
        <v>2000</v>
      </c>
      <c r="P4" s="114">
        <v>3530</v>
      </c>
      <c r="Q4" s="4">
        <v>3000</v>
      </c>
    </row>
    <row r="5" spans="1:18" s="4" customFormat="1" x14ac:dyDescent="0.25">
      <c r="B5" s="117" t="s">
        <v>15</v>
      </c>
      <c r="C5" s="286" t="s">
        <v>16</v>
      </c>
      <c r="D5" s="117" t="s">
        <v>17</v>
      </c>
      <c r="E5" s="286"/>
      <c r="F5" s="117" t="s">
        <v>24</v>
      </c>
      <c r="G5" s="117" t="s">
        <v>25</v>
      </c>
      <c r="H5" s="117" t="s">
        <v>20</v>
      </c>
      <c r="I5" s="117"/>
      <c r="J5" s="117" t="s">
        <v>21</v>
      </c>
      <c r="K5" s="117"/>
      <c r="L5" s="118">
        <v>7000000</v>
      </c>
      <c r="M5" s="320">
        <v>7000000</v>
      </c>
      <c r="N5" s="118">
        <v>6114375.3700000001</v>
      </c>
      <c r="O5" s="215">
        <v>10000</v>
      </c>
      <c r="P5" s="114">
        <v>8830</v>
      </c>
      <c r="Q5" s="4">
        <v>8000</v>
      </c>
    </row>
    <row r="6" spans="1:18" s="4" customFormat="1" x14ac:dyDescent="0.25">
      <c r="B6" s="117" t="s">
        <v>15</v>
      </c>
      <c r="C6" s="286" t="s">
        <v>16</v>
      </c>
      <c r="D6" s="117" t="s">
        <v>17</v>
      </c>
      <c r="E6" s="286"/>
      <c r="F6" s="117" t="s">
        <v>26</v>
      </c>
      <c r="G6" s="117" t="s">
        <v>27</v>
      </c>
      <c r="H6" s="117" t="s">
        <v>20</v>
      </c>
      <c r="I6" s="117"/>
      <c r="J6" s="117" t="s">
        <v>21</v>
      </c>
      <c r="K6" s="117"/>
      <c r="L6" s="118">
        <v>49000000</v>
      </c>
      <c r="M6" s="320">
        <v>49000000</v>
      </c>
      <c r="N6" s="118">
        <v>42635923.149999999</v>
      </c>
      <c r="O6" s="215">
        <v>70000</v>
      </c>
      <c r="P6" s="114">
        <v>62000</v>
      </c>
      <c r="Q6" s="4">
        <v>66000</v>
      </c>
    </row>
    <row r="7" spans="1:18" s="4" customFormat="1" x14ac:dyDescent="0.25">
      <c r="B7" s="117" t="s">
        <v>15</v>
      </c>
      <c r="C7" s="286" t="s">
        <v>16</v>
      </c>
      <c r="D7" s="117" t="s">
        <v>17</v>
      </c>
      <c r="E7" s="286"/>
      <c r="F7" s="117" t="s">
        <v>28</v>
      </c>
      <c r="G7" s="117" t="s">
        <v>29</v>
      </c>
      <c r="H7" s="117" t="s">
        <v>20</v>
      </c>
      <c r="I7" s="117"/>
      <c r="J7" s="117" t="s">
        <v>21</v>
      </c>
      <c r="K7" s="117"/>
      <c r="L7" s="118">
        <v>2500000</v>
      </c>
      <c r="M7" s="320">
        <v>2500000</v>
      </c>
      <c r="N7" s="118">
        <v>2614020</v>
      </c>
      <c r="O7" s="215">
        <v>2600</v>
      </c>
      <c r="P7" s="114">
        <v>2600</v>
      </c>
      <c r="Q7" s="4">
        <v>2600</v>
      </c>
    </row>
    <row r="8" spans="1:18" s="4" customFormat="1" x14ac:dyDescent="0.25">
      <c r="B8" s="117" t="s">
        <v>15</v>
      </c>
      <c r="C8" s="286" t="s">
        <v>16</v>
      </c>
      <c r="D8" s="117" t="s">
        <v>17</v>
      </c>
      <c r="E8" s="286"/>
      <c r="F8" s="117" t="s">
        <v>30</v>
      </c>
      <c r="G8" s="117" t="s">
        <v>31</v>
      </c>
      <c r="H8" s="117" t="s">
        <v>20</v>
      </c>
      <c r="I8" s="117"/>
      <c r="J8" s="117" t="s">
        <v>21</v>
      </c>
      <c r="K8" s="117"/>
      <c r="L8" s="118">
        <v>140000000</v>
      </c>
      <c r="M8" s="320">
        <v>150000000</v>
      </c>
      <c r="N8" s="118">
        <v>108899693.73999999</v>
      </c>
      <c r="O8" s="215">
        <v>170000</v>
      </c>
      <c r="P8" s="114">
        <v>158000</v>
      </c>
      <c r="Q8" s="4">
        <v>153000</v>
      </c>
      <c r="R8" s="4" t="s">
        <v>1389</v>
      </c>
    </row>
    <row r="9" spans="1:18" s="4" customFormat="1" x14ac:dyDescent="0.25">
      <c r="B9" s="117" t="s">
        <v>15</v>
      </c>
      <c r="C9" s="286" t="s">
        <v>16</v>
      </c>
      <c r="D9" s="117" t="s">
        <v>17</v>
      </c>
      <c r="E9" s="286"/>
      <c r="F9" s="117" t="s">
        <v>32</v>
      </c>
      <c r="G9" s="117" t="s">
        <v>33</v>
      </c>
      <c r="H9" s="117" t="s">
        <v>20</v>
      </c>
      <c r="I9" s="117"/>
      <c r="J9" s="117" t="s">
        <v>21</v>
      </c>
      <c r="K9" s="117"/>
      <c r="L9" s="118">
        <v>300000</v>
      </c>
      <c r="M9" s="118">
        <v>300000</v>
      </c>
      <c r="N9" s="118">
        <v>10414.200000000001</v>
      </c>
      <c r="O9" s="215">
        <v>10</v>
      </c>
      <c r="Q9" s="4">
        <f>SUM(Q3:Q8)</f>
        <v>276600</v>
      </c>
      <c r="R9" s="4" t="s">
        <v>1388</v>
      </c>
    </row>
    <row r="10" spans="1:18" s="4" customFormat="1" x14ac:dyDescent="0.25">
      <c r="B10" s="117" t="s">
        <v>15</v>
      </c>
      <c r="C10" s="286" t="s">
        <v>16</v>
      </c>
      <c r="D10" s="117" t="s">
        <v>17</v>
      </c>
      <c r="E10" s="286"/>
      <c r="F10" s="117" t="s">
        <v>34</v>
      </c>
      <c r="G10" s="117" t="s">
        <v>35</v>
      </c>
      <c r="H10" s="117" t="s">
        <v>20</v>
      </c>
      <c r="I10" s="117"/>
      <c r="J10" s="117" t="s">
        <v>21</v>
      </c>
      <c r="K10" s="117"/>
      <c r="L10" s="118">
        <v>5000</v>
      </c>
      <c r="M10" s="118">
        <v>5000</v>
      </c>
      <c r="N10" s="118">
        <v>8380.7999999999993</v>
      </c>
      <c r="O10" s="215">
        <v>5</v>
      </c>
      <c r="R10" s="4" t="s">
        <v>1453</v>
      </c>
    </row>
    <row r="11" spans="1:18" s="4" customFormat="1" x14ac:dyDescent="0.25">
      <c r="B11" s="117" t="s">
        <v>15</v>
      </c>
      <c r="C11" s="286" t="s">
        <v>16</v>
      </c>
      <c r="D11" s="117" t="s">
        <v>17</v>
      </c>
      <c r="E11" s="286"/>
      <c r="F11" s="117" t="s">
        <v>36</v>
      </c>
      <c r="G11" s="117" t="s">
        <v>37</v>
      </c>
      <c r="H11" s="117" t="s">
        <v>20</v>
      </c>
      <c r="I11" s="117"/>
      <c r="J11" s="117" t="s">
        <v>21</v>
      </c>
      <c r="K11" s="117"/>
      <c r="L11" s="118">
        <v>400000</v>
      </c>
      <c r="M11" s="118">
        <v>400000</v>
      </c>
      <c r="N11" s="118">
        <v>431609</v>
      </c>
      <c r="O11" s="215">
        <v>400</v>
      </c>
    </row>
    <row r="12" spans="1:18" s="4" customFormat="1" x14ac:dyDescent="0.25">
      <c r="B12" s="117" t="s">
        <v>15</v>
      </c>
      <c r="C12" s="286" t="s">
        <v>16</v>
      </c>
      <c r="D12" s="117" t="s">
        <v>17</v>
      </c>
      <c r="E12" s="286"/>
      <c r="F12" s="117" t="s">
        <v>38</v>
      </c>
      <c r="G12" s="117" t="s">
        <v>39</v>
      </c>
      <c r="H12" s="117" t="s">
        <v>20</v>
      </c>
      <c r="I12" s="117"/>
      <c r="J12" s="117" t="s">
        <v>21</v>
      </c>
      <c r="K12" s="117"/>
      <c r="L12" s="118">
        <v>3500000</v>
      </c>
      <c r="M12" s="118">
        <v>3500000</v>
      </c>
      <c r="N12" s="118">
        <v>3782004</v>
      </c>
      <c r="O12" s="215">
        <v>4300</v>
      </c>
      <c r="P12" s="4" t="s">
        <v>1632</v>
      </c>
    </row>
    <row r="13" spans="1:18" s="4" customFormat="1" x14ac:dyDescent="0.25">
      <c r="B13" s="117" t="s">
        <v>15</v>
      </c>
      <c r="C13" s="286" t="s">
        <v>16</v>
      </c>
      <c r="D13" s="117" t="s">
        <v>17</v>
      </c>
      <c r="E13" s="286"/>
      <c r="F13" s="117" t="s">
        <v>40</v>
      </c>
      <c r="G13" s="117" t="s">
        <v>41</v>
      </c>
      <c r="H13" s="117" t="s">
        <v>20</v>
      </c>
      <c r="I13" s="117"/>
      <c r="J13" s="117" t="s">
        <v>21</v>
      </c>
      <c r="K13" s="117"/>
      <c r="L13" s="118">
        <v>250000</v>
      </c>
      <c r="M13" s="118">
        <v>250000</v>
      </c>
      <c r="N13" s="118">
        <v>232890</v>
      </c>
      <c r="O13" s="215">
        <v>250</v>
      </c>
    </row>
    <row r="14" spans="1:18" s="4" customFormat="1" x14ac:dyDescent="0.25">
      <c r="B14" s="117" t="s">
        <v>15</v>
      </c>
      <c r="C14" s="286" t="s">
        <v>16</v>
      </c>
      <c r="D14" s="117" t="s">
        <v>17</v>
      </c>
      <c r="E14" s="286"/>
      <c r="F14" s="117" t="s">
        <v>42</v>
      </c>
      <c r="G14" s="117" t="s">
        <v>43</v>
      </c>
      <c r="H14" s="117" t="s">
        <v>20</v>
      </c>
      <c r="I14" s="117"/>
      <c r="J14" s="117" t="s">
        <v>21</v>
      </c>
      <c r="K14" s="117"/>
      <c r="L14" s="118">
        <v>10600000</v>
      </c>
      <c r="M14" s="118">
        <v>10600000</v>
      </c>
      <c r="N14" s="118">
        <v>10185682.91</v>
      </c>
      <c r="O14" s="215">
        <v>10600</v>
      </c>
    </row>
    <row r="15" spans="1:18" s="4" customFormat="1" x14ac:dyDescent="0.25">
      <c r="B15" s="117" t="s">
        <v>15</v>
      </c>
      <c r="C15" s="286" t="s">
        <v>16</v>
      </c>
      <c r="D15" s="117" t="s">
        <v>17</v>
      </c>
      <c r="E15" s="286"/>
      <c r="F15" s="117" t="s">
        <v>44</v>
      </c>
      <c r="G15" s="117" t="s">
        <v>45</v>
      </c>
      <c r="H15" s="117" t="s">
        <v>20</v>
      </c>
      <c r="I15" s="117"/>
      <c r="J15" s="117" t="s">
        <v>21</v>
      </c>
      <c r="K15" s="117"/>
      <c r="L15" s="118">
        <v>600000</v>
      </c>
      <c r="M15" s="118">
        <v>600000</v>
      </c>
      <c r="N15" s="118">
        <v>371800</v>
      </c>
      <c r="O15" s="215">
        <v>600</v>
      </c>
      <c r="P15" s="4" t="s">
        <v>1454</v>
      </c>
    </row>
    <row r="16" spans="1:18" s="4" customFormat="1" x14ac:dyDescent="0.25">
      <c r="B16" s="117" t="s">
        <v>15</v>
      </c>
      <c r="C16" s="286" t="s">
        <v>16</v>
      </c>
      <c r="D16" s="117" t="s">
        <v>17</v>
      </c>
      <c r="E16" s="286"/>
      <c r="F16" s="117" t="s">
        <v>46</v>
      </c>
      <c r="G16" s="117" t="s">
        <v>47</v>
      </c>
      <c r="H16" s="117" t="s">
        <v>20</v>
      </c>
      <c r="I16" s="117"/>
      <c r="J16" s="117" t="s">
        <v>21</v>
      </c>
      <c r="K16" s="117"/>
      <c r="L16" s="118">
        <v>60000</v>
      </c>
      <c r="M16" s="118">
        <v>60000</v>
      </c>
      <c r="N16" s="118">
        <v>52589.38</v>
      </c>
      <c r="O16" s="215">
        <v>60</v>
      </c>
    </row>
    <row r="17" spans="2:17" s="4" customFormat="1" x14ac:dyDescent="0.25">
      <c r="B17" s="117" t="s">
        <v>15</v>
      </c>
      <c r="C17" s="286" t="s">
        <v>16</v>
      </c>
      <c r="D17" s="117" t="s">
        <v>17</v>
      </c>
      <c r="E17" s="286"/>
      <c r="F17" s="117" t="s">
        <v>48</v>
      </c>
      <c r="G17" s="117" t="s">
        <v>49</v>
      </c>
      <c r="H17" s="117" t="s">
        <v>20</v>
      </c>
      <c r="I17" s="117"/>
      <c r="J17" s="117" t="s">
        <v>21</v>
      </c>
      <c r="K17" s="117"/>
      <c r="L17" s="118">
        <v>1500000</v>
      </c>
      <c r="M17" s="118">
        <v>1500000</v>
      </c>
      <c r="N17" s="118">
        <v>1637576.63</v>
      </c>
      <c r="O17" s="215">
        <v>1500</v>
      </c>
      <c r="P17" s="18"/>
    </row>
    <row r="18" spans="2:17" s="4" customFormat="1" x14ac:dyDescent="0.25">
      <c r="B18" s="117" t="s">
        <v>15</v>
      </c>
      <c r="C18" s="286" t="s">
        <v>16</v>
      </c>
      <c r="D18" s="117" t="s">
        <v>17</v>
      </c>
      <c r="E18" s="286"/>
      <c r="F18" s="117" t="s">
        <v>50</v>
      </c>
      <c r="G18" s="117" t="s">
        <v>51</v>
      </c>
      <c r="H18" s="117" t="s">
        <v>20</v>
      </c>
      <c r="I18" s="117"/>
      <c r="J18" s="117" t="s">
        <v>21</v>
      </c>
      <c r="K18" s="117"/>
      <c r="L18" s="118">
        <v>18500000</v>
      </c>
      <c r="M18" s="118">
        <v>18500000</v>
      </c>
      <c r="N18" s="118">
        <v>16903679.780000001</v>
      </c>
      <c r="O18" s="215">
        <v>20000</v>
      </c>
      <c r="P18" s="4" t="s">
        <v>1431</v>
      </c>
    </row>
    <row r="19" spans="2:17" s="4" customFormat="1" x14ac:dyDescent="0.25">
      <c r="B19" s="117" t="s">
        <v>15</v>
      </c>
      <c r="C19" s="286" t="s">
        <v>16</v>
      </c>
      <c r="D19" s="117" t="s">
        <v>17</v>
      </c>
      <c r="E19" s="286"/>
      <c r="F19" s="117" t="s">
        <v>52</v>
      </c>
      <c r="G19" s="117" t="s">
        <v>53</v>
      </c>
      <c r="H19" s="117" t="s">
        <v>20</v>
      </c>
      <c r="I19" s="117"/>
      <c r="J19" s="117" t="s">
        <v>21</v>
      </c>
      <c r="K19" s="117"/>
      <c r="L19" s="118">
        <v>17100000</v>
      </c>
      <c r="M19" s="118">
        <v>17100000</v>
      </c>
      <c r="N19" s="118">
        <v>13110578.33</v>
      </c>
      <c r="O19" s="215">
        <v>17100</v>
      </c>
    </row>
    <row r="20" spans="2:17" s="4" customFormat="1" x14ac:dyDescent="0.25">
      <c r="B20" s="117" t="s">
        <v>15</v>
      </c>
      <c r="C20" s="286" t="s">
        <v>16</v>
      </c>
      <c r="D20" s="117" t="s">
        <v>17</v>
      </c>
      <c r="E20" s="286"/>
      <c r="F20" s="117" t="s">
        <v>56</v>
      </c>
      <c r="G20" s="117" t="s">
        <v>57</v>
      </c>
      <c r="H20" s="117" t="s">
        <v>20</v>
      </c>
      <c r="I20" s="117"/>
      <c r="J20" s="117" t="s">
        <v>21</v>
      </c>
      <c r="K20" s="117"/>
      <c r="L20" s="118">
        <v>33090000</v>
      </c>
      <c r="M20" s="118">
        <v>33089800</v>
      </c>
      <c r="N20" s="118">
        <v>24817347</v>
      </c>
      <c r="O20" s="215">
        <v>34915</v>
      </c>
      <c r="P20" s="13">
        <v>34915400</v>
      </c>
      <c r="Q20" s="271" t="s">
        <v>1633</v>
      </c>
    </row>
    <row r="21" spans="2:17" s="4" customFormat="1" x14ac:dyDescent="0.25">
      <c r="B21" s="117" t="s">
        <v>15</v>
      </c>
      <c r="C21" s="286" t="s">
        <v>16</v>
      </c>
      <c r="D21" s="117" t="s">
        <v>58</v>
      </c>
      <c r="E21" s="286" t="s">
        <v>59</v>
      </c>
      <c r="F21" s="117" t="s">
        <v>60</v>
      </c>
      <c r="G21" s="117" t="s">
        <v>61</v>
      </c>
      <c r="H21" s="117" t="s">
        <v>20</v>
      </c>
      <c r="I21" s="117"/>
      <c r="J21" s="117" t="s">
        <v>21</v>
      </c>
      <c r="K21" s="117"/>
      <c r="L21" s="118">
        <v>30000</v>
      </c>
      <c r="M21" s="118">
        <v>30000</v>
      </c>
      <c r="N21" s="118">
        <v>49250</v>
      </c>
      <c r="O21" s="215">
        <v>30</v>
      </c>
    </row>
    <row r="22" spans="2:17" s="4" customFormat="1" x14ac:dyDescent="0.25">
      <c r="B22" s="117" t="s">
        <v>15</v>
      </c>
      <c r="C22" s="286" t="s">
        <v>16</v>
      </c>
      <c r="D22" s="117" t="s">
        <v>62</v>
      </c>
      <c r="E22" s="286" t="s">
        <v>63</v>
      </c>
      <c r="F22" s="117" t="s">
        <v>60</v>
      </c>
      <c r="G22" s="117" t="s">
        <v>61</v>
      </c>
      <c r="H22" s="117" t="s">
        <v>20</v>
      </c>
      <c r="I22" s="117"/>
      <c r="J22" s="117" t="s">
        <v>21</v>
      </c>
      <c r="K22" s="117"/>
      <c r="L22" s="118">
        <v>30000</v>
      </c>
      <c r="M22" s="118">
        <v>30000</v>
      </c>
      <c r="N22" s="118">
        <v>62500</v>
      </c>
      <c r="O22" s="215">
        <v>30</v>
      </c>
    </row>
    <row r="23" spans="2:17" s="4" customFormat="1" x14ac:dyDescent="0.25">
      <c r="B23" s="117" t="s">
        <v>15</v>
      </c>
      <c r="C23" s="286" t="s">
        <v>16</v>
      </c>
      <c r="D23" s="117" t="s">
        <v>64</v>
      </c>
      <c r="E23" s="286" t="s">
        <v>65</v>
      </c>
      <c r="F23" s="117" t="s">
        <v>60</v>
      </c>
      <c r="G23" s="117" t="s">
        <v>61</v>
      </c>
      <c r="H23" s="117" t="s">
        <v>20</v>
      </c>
      <c r="I23" s="117"/>
      <c r="J23" s="117" t="s">
        <v>21</v>
      </c>
      <c r="K23" s="117"/>
      <c r="L23" s="118">
        <v>30000</v>
      </c>
      <c r="M23" s="118">
        <v>30000</v>
      </c>
      <c r="N23" s="118">
        <v>58000</v>
      </c>
      <c r="O23" s="215">
        <v>30</v>
      </c>
    </row>
    <row r="24" spans="2:17" s="4" customFormat="1" x14ac:dyDescent="0.25">
      <c r="B24" s="117" t="s">
        <v>15</v>
      </c>
      <c r="C24" s="286" t="s">
        <v>16</v>
      </c>
      <c r="D24" s="117" t="s">
        <v>66</v>
      </c>
      <c r="E24" s="286" t="s">
        <v>67</v>
      </c>
      <c r="F24" s="117" t="s">
        <v>60</v>
      </c>
      <c r="G24" s="117" t="s">
        <v>61</v>
      </c>
      <c r="H24" s="117" t="s">
        <v>20</v>
      </c>
      <c r="I24" s="117"/>
      <c r="J24" s="117" t="s">
        <v>21</v>
      </c>
      <c r="K24" s="117"/>
      <c r="L24" s="118">
        <v>30000</v>
      </c>
      <c r="M24" s="118">
        <v>30000</v>
      </c>
      <c r="N24" s="118">
        <v>45000</v>
      </c>
      <c r="O24" s="215">
        <v>30</v>
      </c>
    </row>
    <row r="25" spans="2:17" s="4" customFormat="1" x14ac:dyDescent="0.25">
      <c r="B25" s="117" t="s">
        <v>15</v>
      </c>
      <c r="C25" s="286" t="s">
        <v>16</v>
      </c>
      <c r="D25" s="117" t="s">
        <v>68</v>
      </c>
      <c r="E25" s="286" t="s">
        <v>69</v>
      </c>
      <c r="F25" s="117" t="s">
        <v>60</v>
      </c>
      <c r="G25" s="117" t="s">
        <v>61</v>
      </c>
      <c r="H25" s="117" t="s">
        <v>20</v>
      </c>
      <c r="I25" s="117"/>
      <c r="J25" s="117" t="s">
        <v>21</v>
      </c>
      <c r="K25" s="117"/>
      <c r="L25" s="118">
        <v>30000</v>
      </c>
      <c r="M25" s="118">
        <v>30000</v>
      </c>
      <c r="N25" s="118">
        <v>43000</v>
      </c>
      <c r="O25" s="215">
        <v>30</v>
      </c>
    </row>
    <row r="26" spans="2:17" s="4" customFormat="1" x14ac:dyDescent="0.25">
      <c r="B26" s="117" t="s">
        <v>15</v>
      </c>
      <c r="C26" s="286" t="s">
        <v>16</v>
      </c>
      <c r="D26" s="117" t="s">
        <v>70</v>
      </c>
      <c r="E26" s="286" t="s">
        <v>71</v>
      </c>
      <c r="F26" s="117" t="s">
        <v>60</v>
      </c>
      <c r="G26" s="117" t="s">
        <v>61</v>
      </c>
      <c r="H26" s="117" t="s">
        <v>20</v>
      </c>
      <c r="I26" s="117"/>
      <c r="J26" s="117" t="s">
        <v>21</v>
      </c>
      <c r="K26" s="117"/>
      <c r="L26" s="118">
        <v>30000</v>
      </c>
      <c r="M26" s="118">
        <v>30000</v>
      </c>
      <c r="N26" s="118">
        <v>31500</v>
      </c>
      <c r="O26" s="215">
        <v>30</v>
      </c>
    </row>
    <row r="27" spans="2:17" s="4" customFormat="1" x14ac:dyDescent="0.25">
      <c r="B27" s="117" t="s">
        <v>15</v>
      </c>
      <c r="C27" s="286" t="s">
        <v>16</v>
      </c>
      <c r="D27" s="117" t="s">
        <v>72</v>
      </c>
      <c r="E27" s="286" t="s">
        <v>73</v>
      </c>
      <c r="F27" s="117" t="s">
        <v>60</v>
      </c>
      <c r="G27" s="117" t="s">
        <v>61</v>
      </c>
      <c r="H27" s="117" t="s">
        <v>20</v>
      </c>
      <c r="I27" s="117"/>
      <c r="J27" s="117" t="s">
        <v>21</v>
      </c>
      <c r="K27" s="117"/>
      <c r="L27" s="118">
        <v>30000</v>
      </c>
      <c r="M27" s="118">
        <v>30000</v>
      </c>
      <c r="N27" s="118">
        <v>34500</v>
      </c>
      <c r="O27" s="215">
        <v>30</v>
      </c>
    </row>
    <row r="28" spans="2:17" s="4" customFormat="1" x14ac:dyDescent="0.25">
      <c r="B28" s="117" t="s">
        <v>15</v>
      </c>
      <c r="C28" s="286" t="s">
        <v>16</v>
      </c>
      <c r="D28" s="117" t="s">
        <v>74</v>
      </c>
      <c r="E28" s="286" t="s">
        <v>75</v>
      </c>
      <c r="F28" s="117" t="s">
        <v>60</v>
      </c>
      <c r="G28" s="117" t="s">
        <v>61</v>
      </c>
      <c r="H28" s="117" t="s">
        <v>20</v>
      </c>
      <c r="I28" s="117"/>
      <c r="J28" s="117" t="s">
        <v>21</v>
      </c>
      <c r="K28" s="117"/>
      <c r="L28" s="118">
        <v>30000</v>
      </c>
      <c r="M28" s="118">
        <v>30000</v>
      </c>
      <c r="N28" s="118">
        <v>65000</v>
      </c>
      <c r="O28" s="215">
        <v>30</v>
      </c>
    </row>
    <row r="29" spans="2:17" s="4" customFormat="1" x14ac:dyDescent="0.25">
      <c r="B29" s="117" t="s">
        <v>15</v>
      </c>
      <c r="C29" s="286" t="s">
        <v>16</v>
      </c>
      <c r="D29" s="117" t="s">
        <v>76</v>
      </c>
      <c r="E29" s="286" t="s">
        <v>77</v>
      </c>
      <c r="F29" s="117" t="s">
        <v>78</v>
      </c>
      <c r="G29" s="117" t="s">
        <v>79</v>
      </c>
      <c r="H29" s="117" t="s">
        <v>20</v>
      </c>
      <c r="I29" s="117"/>
      <c r="J29" s="117" t="s">
        <v>21</v>
      </c>
      <c r="K29" s="117"/>
      <c r="L29" s="118">
        <v>20000</v>
      </c>
      <c r="M29" s="118">
        <v>20000</v>
      </c>
      <c r="N29" s="118">
        <v>20000</v>
      </c>
      <c r="O29" s="215">
        <v>20</v>
      </c>
    </row>
    <row r="30" spans="2:17" s="4" customFormat="1" x14ac:dyDescent="0.25">
      <c r="B30" s="117" t="s">
        <v>15</v>
      </c>
      <c r="C30" s="286" t="s">
        <v>16</v>
      </c>
      <c r="D30" s="117" t="s">
        <v>80</v>
      </c>
      <c r="E30" s="286" t="s">
        <v>81</v>
      </c>
      <c r="F30" s="117" t="s">
        <v>82</v>
      </c>
      <c r="G30" s="117" t="s">
        <v>83</v>
      </c>
      <c r="H30" s="117" t="s">
        <v>20</v>
      </c>
      <c r="I30" s="117"/>
      <c r="J30" s="117" t="s">
        <v>21</v>
      </c>
      <c r="K30" s="117"/>
      <c r="L30" s="118">
        <v>500000</v>
      </c>
      <c r="M30" s="118">
        <v>500000</v>
      </c>
      <c r="N30" s="118">
        <v>1370400</v>
      </c>
      <c r="O30" s="215">
        <v>1000</v>
      </c>
      <c r="P30" s="4" t="s">
        <v>1456</v>
      </c>
    </row>
    <row r="31" spans="2:17" s="4" customFormat="1" x14ac:dyDescent="0.25">
      <c r="B31" s="117" t="s">
        <v>15</v>
      </c>
      <c r="C31" s="286" t="s">
        <v>16</v>
      </c>
      <c r="D31" s="117" t="s">
        <v>84</v>
      </c>
      <c r="E31" s="286" t="s">
        <v>85</v>
      </c>
      <c r="F31" s="117" t="s">
        <v>82</v>
      </c>
      <c r="G31" s="117" t="s">
        <v>83</v>
      </c>
      <c r="H31" s="117" t="s">
        <v>20</v>
      </c>
      <c r="I31" s="117"/>
      <c r="J31" s="117" t="s">
        <v>21</v>
      </c>
      <c r="K31" s="117"/>
      <c r="L31" s="118">
        <v>150000</v>
      </c>
      <c r="M31" s="118">
        <v>150000</v>
      </c>
      <c r="N31" s="118">
        <v>313400</v>
      </c>
      <c r="O31" s="215">
        <v>150</v>
      </c>
    </row>
    <row r="32" spans="2:17" s="4" customFormat="1" x14ac:dyDescent="0.25">
      <c r="B32" s="117" t="s">
        <v>15</v>
      </c>
      <c r="C32" s="286" t="s">
        <v>16</v>
      </c>
      <c r="D32" s="117" t="s">
        <v>86</v>
      </c>
      <c r="E32" s="286" t="s">
        <v>87</v>
      </c>
      <c r="F32" s="117" t="s">
        <v>82</v>
      </c>
      <c r="G32" s="117" t="s">
        <v>83</v>
      </c>
      <c r="H32" s="117" t="s">
        <v>20</v>
      </c>
      <c r="I32" s="117"/>
      <c r="J32" s="117" t="s">
        <v>21</v>
      </c>
      <c r="K32" s="117"/>
      <c r="L32" s="118">
        <v>10000</v>
      </c>
      <c r="M32" s="118">
        <v>10000</v>
      </c>
      <c r="N32" s="118">
        <v>0</v>
      </c>
      <c r="O32" s="215">
        <v>10</v>
      </c>
    </row>
    <row r="33" spans="2:16" s="4" customFormat="1" x14ac:dyDescent="0.25">
      <c r="B33" s="117" t="s">
        <v>15</v>
      </c>
      <c r="C33" s="286" t="s">
        <v>16</v>
      </c>
      <c r="D33" s="117" t="s">
        <v>88</v>
      </c>
      <c r="E33" s="286" t="s">
        <v>89</v>
      </c>
      <c r="F33" s="117" t="s">
        <v>82</v>
      </c>
      <c r="G33" s="117" t="s">
        <v>83</v>
      </c>
      <c r="H33" s="117" t="s">
        <v>20</v>
      </c>
      <c r="I33" s="117"/>
      <c r="J33" s="117" t="s">
        <v>21</v>
      </c>
      <c r="K33" s="117"/>
      <c r="L33" s="118">
        <v>200000</v>
      </c>
      <c r="M33" s="118">
        <v>200000</v>
      </c>
      <c r="N33" s="118">
        <v>128770</v>
      </c>
      <c r="O33" s="215">
        <v>200</v>
      </c>
    </row>
    <row r="34" spans="2:16" s="4" customFormat="1" x14ac:dyDescent="0.25">
      <c r="B34" s="117" t="s">
        <v>15</v>
      </c>
      <c r="C34" s="286" t="s">
        <v>16</v>
      </c>
      <c r="D34" s="117" t="s">
        <v>90</v>
      </c>
      <c r="E34" s="286" t="s">
        <v>91</v>
      </c>
      <c r="F34" s="117" t="s">
        <v>82</v>
      </c>
      <c r="G34" s="117" t="s">
        <v>83</v>
      </c>
      <c r="H34" s="117" t="s">
        <v>20</v>
      </c>
      <c r="I34" s="117"/>
      <c r="J34" s="117" t="s">
        <v>21</v>
      </c>
      <c r="K34" s="117"/>
      <c r="L34" s="118">
        <v>20000</v>
      </c>
      <c r="M34" s="118">
        <v>20000</v>
      </c>
      <c r="N34" s="118">
        <v>14700</v>
      </c>
      <c r="O34" s="215">
        <v>20</v>
      </c>
    </row>
    <row r="35" spans="2:16" s="4" customFormat="1" x14ac:dyDescent="0.25">
      <c r="B35" s="117" t="s">
        <v>15</v>
      </c>
      <c r="C35" s="286" t="s">
        <v>16</v>
      </c>
      <c r="D35" s="117" t="s">
        <v>92</v>
      </c>
      <c r="E35" s="286" t="s">
        <v>93</v>
      </c>
      <c r="F35" s="117" t="s">
        <v>82</v>
      </c>
      <c r="G35" s="117" t="s">
        <v>83</v>
      </c>
      <c r="H35" s="117" t="s">
        <v>20</v>
      </c>
      <c r="I35" s="117"/>
      <c r="J35" s="117" t="s">
        <v>21</v>
      </c>
      <c r="K35" s="117"/>
      <c r="L35" s="118">
        <v>80000</v>
      </c>
      <c r="M35" s="118">
        <v>80000</v>
      </c>
      <c r="N35" s="118">
        <v>52800</v>
      </c>
      <c r="O35" s="215">
        <v>80</v>
      </c>
    </row>
    <row r="36" spans="2:16" s="4" customFormat="1" x14ac:dyDescent="0.25">
      <c r="B36" s="117" t="s">
        <v>15</v>
      </c>
      <c r="C36" s="286" t="s">
        <v>16</v>
      </c>
      <c r="D36" s="117" t="s">
        <v>94</v>
      </c>
      <c r="E36" s="286" t="s">
        <v>95</v>
      </c>
      <c r="F36" s="117" t="s">
        <v>82</v>
      </c>
      <c r="G36" s="117" t="s">
        <v>83</v>
      </c>
      <c r="H36" s="117" t="s">
        <v>20</v>
      </c>
      <c r="I36" s="117"/>
      <c r="J36" s="117" t="s">
        <v>21</v>
      </c>
      <c r="K36" s="117"/>
      <c r="L36" s="118">
        <v>50000</v>
      </c>
      <c r="M36" s="118">
        <v>50000</v>
      </c>
      <c r="N36" s="118">
        <v>47300</v>
      </c>
      <c r="O36" s="215">
        <v>50</v>
      </c>
    </row>
    <row r="37" spans="2:16" s="4" customFormat="1" x14ac:dyDescent="0.25">
      <c r="B37" s="117" t="s">
        <v>15</v>
      </c>
      <c r="C37" s="286" t="s">
        <v>16</v>
      </c>
      <c r="D37" s="117" t="s">
        <v>96</v>
      </c>
      <c r="E37" s="286" t="s">
        <v>97</v>
      </c>
      <c r="F37" s="117" t="s">
        <v>82</v>
      </c>
      <c r="G37" s="117" t="s">
        <v>83</v>
      </c>
      <c r="H37" s="117" t="s">
        <v>20</v>
      </c>
      <c r="I37" s="117"/>
      <c r="J37" s="117" t="s">
        <v>21</v>
      </c>
      <c r="K37" s="117"/>
      <c r="L37" s="118">
        <v>10000</v>
      </c>
      <c r="M37" s="118">
        <v>10000</v>
      </c>
      <c r="N37" s="118">
        <v>5800</v>
      </c>
      <c r="O37" s="215">
        <v>10</v>
      </c>
    </row>
    <row r="38" spans="2:16" s="4" customFormat="1" x14ac:dyDescent="0.25">
      <c r="B38" s="117" t="s">
        <v>15</v>
      </c>
      <c r="C38" s="286" t="s">
        <v>16</v>
      </c>
      <c r="D38" s="117" t="s">
        <v>98</v>
      </c>
      <c r="E38" s="286" t="s">
        <v>99</v>
      </c>
      <c r="F38" s="117" t="s">
        <v>82</v>
      </c>
      <c r="G38" s="117" t="s">
        <v>83</v>
      </c>
      <c r="H38" s="117" t="s">
        <v>20</v>
      </c>
      <c r="I38" s="117"/>
      <c r="J38" s="117" t="s">
        <v>21</v>
      </c>
      <c r="K38" s="117"/>
      <c r="L38" s="118">
        <v>10000</v>
      </c>
      <c r="M38" s="118">
        <v>10000</v>
      </c>
      <c r="N38" s="118">
        <v>25498</v>
      </c>
      <c r="O38" s="215">
        <v>10</v>
      </c>
    </row>
    <row r="39" spans="2:16" s="4" customFormat="1" x14ac:dyDescent="0.25">
      <c r="B39" s="117" t="s">
        <v>15</v>
      </c>
      <c r="C39" s="286" t="s">
        <v>16</v>
      </c>
      <c r="D39" s="117" t="s">
        <v>100</v>
      </c>
      <c r="E39" s="286" t="s">
        <v>101</v>
      </c>
      <c r="F39" s="117" t="s">
        <v>82</v>
      </c>
      <c r="G39" s="117" t="s">
        <v>83</v>
      </c>
      <c r="H39" s="117" t="s">
        <v>20</v>
      </c>
      <c r="I39" s="117"/>
      <c r="J39" s="117" t="s">
        <v>21</v>
      </c>
      <c r="K39" s="117"/>
      <c r="L39" s="118">
        <v>1600000</v>
      </c>
      <c r="M39" s="118">
        <v>1600000</v>
      </c>
      <c r="N39" s="118">
        <v>1357475</v>
      </c>
      <c r="O39" s="215">
        <v>1400</v>
      </c>
    </row>
    <row r="40" spans="2:16" s="4" customFormat="1" x14ac:dyDescent="0.25">
      <c r="B40" s="117" t="s">
        <v>15</v>
      </c>
      <c r="C40" s="286" t="s">
        <v>16</v>
      </c>
      <c r="D40" s="117" t="s">
        <v>102</v>
      </c>
      <c r="E40" s="286" t="s">
        <v>103</v>
      </c>
      <c r="F40" s="117" t="s">
        <v>82</v>
      </c>
      <c r="G40" s="117" t="s">
        <v>83</v>
      </c>
      <c r="H40" s="117" t="s">
        <v>20</v>
      </c>
      <c r="I40" s="117"/>
      <c r="J40" s="117" t="s">
        <v>21</v>
      </c>
      <c r="K40" s="117"/>
      <c r="L40" s="118">
        <v>5000</v>
      </c>
      <c r="M40" s="118">
        <v>5000</v>
      </c>
      <c r="N40" s="118">
        <v>120</v>
      </c>
      <c r="O40" s="215">
        <v>5</v>
      </c>
    </row>
    <row r="41" spans="2:16" s="4" customFormat="1" x14ac:dyDescent="0.25">
      <c r="B41" s="117" t="s">
        <v>15</v>
      </c>
      <c r="C41" s="286" t="s">
        <v>16</v>
      </c>
      <c r="D41" s="117" t="s">
        <v>104</v>
      </c>
      <c r="E41" s="286" t="s">
        <v>105</v>
      </c>
      <c r="F41" s="117" t="s">
        <v>82</v>
      </c>
      <c r="G41" s="117" t="s">
        <v>83</v>
      </c>
      <c r="H41" s="117" t="s">
        <v>20</v>
      </c>
      <c r="I41" s="117"/>
      <c r="J41" s="117" t="s">
        <v>21</v>
      </c>
      <c r="K41" s="117"/>
      <c r="L41" s="118">
        <v>5000</v>
      </c>
      <c r="M41" s="118">
        <v>5000</v>
      </c>
      <c r="N41" s="118">
        <v>1380</v>
      </c>
      <c r="O41" s="215">
        <v>5</v>
      </c>
    </row>
    <row r="42" spans="2:16" s="4" customFormat="1" x14ac:dyDescent="0.25">
      <c r="B42" s="117" t="s">
        <v>15</v>
      </c>
      <c r="C42" s="286" t="s">
        <v>16</v>
      </c>
      <c r="D42" s="117" t="s">
        <v>106</v>
      </c>
      <c r="E42" s="286" t="s">
        <v>107</v>
      </c>
      <c r="F42" s="117" t="s">
        <v>82</v>
      </c>
      <c r="G42" s="117" t="s">
        <v>83</v>
      </c>
      <c r="H42" s="117" t="s">
        <v>20</v>
      </c>
      <c r="I42" s="117"/>
      <c r="J42" s="117" t="s">
        <v>21</v>
      </c>
      <c r="K42" s="117"/>
      <c r="L42" s="118">
        <v>5000</v>
      </c>
      <c r="M42" s="118">
        <v>5000</v>
      </c>
      <c r="N42" s="118">
        <v>1900</v>
      </c>
      <c r="O42" s="215">
        <v>5</v>
      </c>
    </row>
    <row r="43" spans="2:16" s="4" customFormat="1" x14ac:dyDescent="0.25">
      <c r="B43" s="117" t="s">
        <v>15</v>
      </c>
      <c r="C43" s="286" t="s">
        <v>16</v>
      </c>
      <c r="D43" s="117" t="s">
        <v>108</v>
      </c>
      <c r="E43" s="286" t="s">
        <v>109</v>
      </c>
      <c r="F43" s="117" t="s">
        <v>82</v>
      </c>
      <c r="G43" s="117" t="s">
        <v>83</v>
      </c>
      <c r="H43" s="117" t="s">
        <v>20</v>
      </c>
      <c r="I43" s="117"/>
      <c r="J43" s="117" t="s">
        <v>21</v>
      </c>
      <c r="K43" s="117"/>
      <c r="L43" s="118">
        <v>5000</v>
      </c>
      <c r="M43" s="118">
        <v>5000</v>
      </c>
      <c r="N43" s="118">
        <v>7680</v>
      </c>
      <c r="O43" s="215">
        <v>5</v>
      </c>
    </row>
    <row r="44" spans="2:16" s="4" customFormat="1" x14ac:dyDescent="0.25">
      <c r="B44" s="117" t="s">
        <v>15</v>
      </c>
      <c r="C44" s="286" t="s">
        <v>16</v>
      </c>
      <c r="D44" s="117" t="s">
        <v>110</v>
      </c>
      <c r="E44" s="286" t="s">
        <v>111</v>
      </c>
      <c r="F44" s="117" t="s">
        <v>82</v>
      </c>
      <c r="G44" s="117" t="s">
        <v>83</v>
      </c>
      <c r="H44" s="117" t="s">
        <v>20</v>
      </c>
      <c r="I44" s="117"/>
      <c r="J44" s="117" t="s">
        <v>21</v>
      </c>
      <c r="K44" s="117"/>
      <c r="L44" s="118">
        <v>200000</v>
      </c>
      <c r="M44" s="118">
        <v>200000</v>
      </c>
      <c r="N44" s="118">
        <v>232975</v>
      </c>
      <c r="O44" s="215">
        <v>200</v>
      </c>
    </row>
    <row r="45" spans="2:16" s="4" customFormat="1" x14ac:dyDescent="0.25">
      <c r="B45" s="117" t="s">
        <v>15</v>
      </c>
      <c r="C45" s="286" t="s">
        <v>16</v>
      </c>
      <c r="D45" s="117" t="s">
        <v>112</v>
      </c>
      <c r="E45" s="286" t="s">
        <v>113</v>
      </c>
      <c r="F45" s="117" t="s">
        <v>82</v>
      </c>
      <c r="G45" s="117" t="s">
        <v>83</v>
      </c>
      <c r="H45" s="117" t="s">
        <v>20</v>
      </c>
      <c r="I45" s="117"/>
      <c r="J45" s="117" t="s">
        <v>21</v>
      </c>
      <c r="K45" s="117"/>
      <c r="L45" s="118">
        <v>20000</v>
      </c>
      <c r="M45" s="118">
        <v>20000</v>
      </c>
      <c r="N45" s="118">
        <v>10100</v>
      </c>
      <c r="O45" s="215">
        <v>20</v>
      </c>
    </row>
    <row r="46" spans="2:16" s="4" customFormat="1" x14ac:dyDescent="0.25">
      <c r="B46" s="117" t="s">
        <v>15</v>
      </c>
      <c r="C46" s="286" t="s">
        <v>16</v>
      </c>
      <c r="D46" s="117" t="s">
        <v>114</v>
      </c>
      <c r="E46" s="286" t="s">
        <v>115</v>
      </c>
      <c r="F46" s="117" t="s">
        <v>82</v>
      </c>
      <c r="G46" s="117" t="s">
        <v>83</v>
      </c>
      <c r="H46" s="117" t="s">
        <v>20</v>
      </c>
      <c r="I46" s="117"/>
      <c r="J46" s="117" t="s">
        <v>21</v>
      </c>
      <c r="K46" s="117"/>
      <c r="L46" s="118">
        <v>3200000</v>
      </c>
      <c r="M46" s="118">
        <v>3200000</v>
      </c>
      <c r="N46" s="118">
        <v>2245567</v>
      </c>
      <c r="O46" s="215">
        <v>2800</v>
      </c>
      <c r="P46" s="4" t="s">
        <v>1455</v>
      </c>
    </row>
    <row r="47" spans="2:16" s="4" customFormat="1" x14ac:dyDescent="0.25">
      <c r="B47" s="117" t="s">
        <v>15</v>
      </c>
      <c r="C47" s="286" t="s">
        <v>16</v>
      </c>
      <c r="D47" s="117" t="s">
        <v>116</v>
      </c>
      <c r="E47" s="286" t="s">
        <v>117</v>
      </c>
      <c r="F47" s="117" t="s">
        <v>118</v>
      </c>
      <c r="G47" s="117" t="s">
        <v>119</v>
      </c>
      <c r="H47" s="117" t="s">
        <v>120</v>
      </c>
      <c r="I47" s="117" t="s">
        <v>121</v>
      </c>
      <c r="J47" s="117" t="s">
        <v>21</v>
      </c>
      <c r="K47" s="117"/>
      <c r="L47" s="118">
        <v>800000</v>
      </c>
      <c r="M47" s="118">
        <v>800000</v>
      </c>
      <c r="N47" s="118">
        <v>324000</v>
      </c>
      <c r="O47" s="215">
        <v>400</v>
      </c>
      <c r="P47" s="4" t="s">
        <v>1458</v>
      </c>
    </row>
    <row r="48" spans="2:16" s="4" customFormat="1" x14ac:dyDescent="0.25">
      <c r="B48" s="117" t="s">
        <v>15</v>
      </c>
      <c r="C48" s="286" t="s">
        <v>16</v>
      </c>
      <c r="D48" s="117" t="s">
        <v>124</v>
      </c>
      <c r="E48" s="286" t="s">
        <v>125</v>
      </c>
      <c r="F48" s="117" t="s">
        <v>118</v>
      </c>
      <c r="G48" s="117" t="s">
        <v>119</v>
      </c>
      <c r="H48" s="117" t="s">
        <v>126</v>
      </c>
      <c r="I48" s="117" t="s">
        <v>127</v>
      </c>
      <c r="J48" s="117" t="s">
        <v>21</v>
      </c>
      <c r="K48" s="117"/>
      <c r="L48" s="118">
        <v>400000</v>
      </c>
      <c r="M48" s="118">
        <v>540000</v>
      </c>
      <c r="N48" s="118">
        <v>592500</v>
      </c>
      <c r="O48" s="215">
        <v>600</v>
      </c>
      <c r="P48" s="4" t="s">
        <v>1458</v>
      </c>
    </row>
    <row r="49" spans="2:18" s="4" customFormat="1" x14ac:dyDescent="0.25">
      <c r="B49" s="117" t="s">
        <v>15</v>
      </c>
      <c r="C49" s="286" t="s">
        <v>16</v>
      </c>
      <c r="D49" s="117" t="s">
        <v>132</v>
      </c>
      <c r="E49" s="286" t="s">
        <v>133</v>
      </c>
      <c r="F49" s="117" t="s">
        <v>118</v>
      </c>
      <c r="G49" s="117" t="s">
        <v>119</v>
      </c>
      <c r="H49" s="117" t="s">
        <v>134</v>
      </c>
      <c r="I49" s="117" t="s">
        <v>135</v>
      </c>
      <c r="J49" s="117" t="s">
        <v>21</v>
      </c>
      <c r="K49" s="117"/>
      <c r="L49" s="118">
        <v>600000</v>
      </c>
      <c r="M49" s="118">
        <v>394000</v>
      </c>
      <c r="N49" s="118">
        <v>394695</v>
      </c>
      <c r="O49" s="215">
        <v>400</v>
      </c>
      <c r="P49" s="4" t="s">
        <v>1458</v>
      </c>
    </row>
    <row r="50" spans="2:18" s="4" customFormat="1" x14ac:dyDescent="0.25">
      <c r="B50" s="117" t="s">
        <v>15</v>
      </c>
      <c r="C50" s="286" t="s">
        <v>16</v>
      </c>
      <c r="D50" s="117" t="s">
        <v>136</v>
      </c>
      <c r="E50" s="286" t="s">
        <v>129</v>
      </c>
      <c r="F50" s="117" t="s">
        <v>118</v>
      </c>
      <c r="G50" s="117" t="s">
        <v>119</v>
      </c>
      <c r="H50" s="117" t="s">
        <v>137</v>
      </c>
      <c r="I50" s="117" t="s">
        <v>129</v>
      </c>
      <c r="J50" s="117" t="s">
        <v>21</v>
      </c>
      <c r="K50" s="117"/>
      <c r="L50" s="118">
        <v>5000000</v>
      </c>
      <c r="M50" s="118">
        <v>4610000</v>
      </c>
      <c r="N50" s="118">
        <v>4610200</v>
      </c>
      <c r="O50" s="215">
        <v>5000</v>
      </c>
      <c r="P50" s="4" t="s">
        <v>1457</v>
      </c>
    </row>
    <row r="51" spans="2:18" s="4" customFormat="1" x14ac:dyDescent="0.25">
      <c r="B51" s="117" t="s">
        <v>15</v>
      </c>
      <c r="C51" s="286" t="s">
        <v>16</v>
      </c>
      <c r="D51" s="117" t="s">
        <v>140</v>
      </c>
      <c r="E51" s="286" t="s">
        <v>141</v>
      </c>
      <c r="F51" s="117" t="s">
        <v>82</v>
      </c>
      <c r="G51" s="117" t="s">
        <v>83</v>
      </c>
      <c r="H51" s="117" t="s">
        <v>20</v>
      </c>
      <c r="I51" s="117"/>
      <c r="J51" s="117" t="s">
        <v>21</v>
      </c>
      <c r="K51" s="117"/>
      <c r="L51" s="118">
        <v>5000</v>
      </c>
      <c r="M51" s="118">
        <v>5000</v>
      </c>
      <c r="N51" s="118">
        <v>0</v>
      </c>
      <c r="O51" s="215">
        <v>5</v>
      </c>
    </row>
    <row r="52" spans="2:18" s="4" customFormat="1" x14ac:dyDescent="0.25">
      <c r="B52" s="117" t="s">
        <v>15</v>
      </c>
      <c r="C52" s="286" t="s">
        <v>16</v>
      </c>
      <c r="D52" s="117" t="s">
        <v>142</v>
      </c>
      <c r="E52" s="286" t="s">
        <v>143</v>
      </c>
      <c r="F52" s="117" t="s">
        <v>82</v>
      </c>
      <c r="G52" s="117" t="s">
        <v>83</v>
      </c>
      <c r="H52" s="117" t="s">
        <v>20</v>
      </c>
      <c r="I52" s="117"/>
      <c r="J52" s="117" t="s">
        <v>21</v>
      </c>
      <c r="K52" s="117"/>
      <c r="L52" s="118">
        <v>5000</v>
      </c>
      <c r="M52" s="118">
        <v>5000</v>
      </c>
      <c r="N52" s="118">
        <v>1500</v>
      </c>
      <c r="O52" s="215">
        <v>5</v>
      </c>
    </row>
    <row r="53" spans="2:18" s="4" customFormat="1" x14ac:dyDescent="0.25">
      <c r="B53" s="117" t="s">
        <v>15</v>
      </c>
      <c r="C53" s="286" t="s">
        <v>16</v>
      </c>
      <c r="D53" s="117" t="s">
        <v>149</v>
      </c>
      <c r="E53" s="286" t="s">
        <v>150</v>
      </c>
      <c r="F53" s="117" t="s">
        <v>118</v>
      </c>
      <c r="G53" s="117" t="s">
        <v>119</v>
      </c>
      <c r="H53" s="117" t="s">
        <v>151</v>
      </c>
      <c r="I53" s="117" t="s">
        <v>152</v>
      </c>
      <c r="J53" s="117" t="s">
        <v>21</v>
      </c>
      <c r="K53" s="117"/>
      <c r="L53" s="118">
        <v>2100000</v>
      </c>
      <c r="M53" s="118">
        <v>2100000</v>
      </c>
      <c r="N53" s="118">
        <v>0</v>
      </c>
      <c r="O53" s="215">
        <v>2100</v>
      </c>
      <c r="P53" s="4" t="s">
        <v>1440</v>
      </c>
    </row>
    <row r="54" spans="2:18" s="4" customFormat="1" x14ac:dyDescent="0.25">
      <c r="B54" s="117" t="s">
        <v>15</v>
      </c>
      <c r="C54" s="286" t="s">
        <v>16</v>
      </c>
      <c r="D54" s="287">
        <v>3600036990</v>
      </c>
      <c r="E54" s="286" t="s">
        <v>844</v>
      </c>
      <c r="F54" s="117" t="s">
        <v>144</v>
      </c>
      <c r="G54" s="117" t="s">
        <v>145</v>
      </c>
      <c r="H54" s="117"/>
      <c r="I54" s="117" t="s">
        <v>1719</v>
      </c>
      <c r="J54" s="117"/>
      <c r="K54" s="117"/>
      <c r="L54" s="118">
        <v>4860000</v>
      </c>
      <c r="M54" s="118">
        <v>4860000</v>
      </c>
      <c r="N54" s="118"/>
      <c r="O54" s="215">
        <v>3000</v>
      </c>
      <c r="P54" s="4" t="s">
        <v>1432</v>
      </c>
      <c r="Q54" s="4" t="s">
        <v>1459</v>
      </c>
    </row>
    <row r="55" spans="2:18" s="4" customFormat="1" x14ac:dyDescent="0.25">
      <c r="B55" s="117" t="s">
        <v>15</v>
      </c>
      <c r="C55" s="286" t="s">
        <v>16</v>
      </c>
      <c r="D55" s="117"/>
      <c r="E55" s="286" t="s">
        <v>1684</v>
      </c>
      <c r="F55" s="117" t="s">
        <v>144</v>
      </c>
      <c r="G55" s="117" t="s">
        <v>145</v>
      </c>
      <c r="H55" s="117"/>
      <c r="I55" s="117" t="s">
        <v>1720</v>
      </c>
      <c r="J55" s="117"/>
      <c r="K55" s="117"/>
      <c r="L55" s="118"/>
      <c r="M55" s="118"/>
      <c r="N55" s="118"/>
      <c r="O55" s="215">
        <v>4000</v>
      </c>
      <c r="P55" s="4" t="s">
        <v>1685</v>
      </c>
    </row>
    <row r="56" spans="2:18" s="9" customFormat="1" x14ac:dyDescent="0.25">
      <c r="B56" s="203" t="s">
        <v>15</v>
      </c>
      <c r="C56" s="288" t="s">
        <v>16</v>
      </c>
      <c r="D56" s="292" t="s">
        <v>153</v>
      </c>
      <c r="E56" s="288" t="s">
        <v>154</v>
      </c>
      <c r="F56" s="203" t="s">
        <v>118</v>
      </c>
      <c r="G56" s="203" t="s">
        <v>119</v>
      </c>
      <c r="H56" s="203" t="s">
        <v>155</v>
      </c>
      <c r="I56" s="203" t="s">
        <v>1718</v>
      </c>
      <c r="J56" s="203" t="s">
        <v>21</v>
      </c>
      <c r="K56" s="292"/>
      <c r="L56" s="294">
        <v>0</v>
      </c>
      <c r="M56" s="294">
        <v>5282000</v>
      </c>
      <c r="N56" s="321">
        <v>0</v>
      </c>
      <c r="O56" s="215">
        <v>5280</v>
      </c>
      <c r="P56" s="12" t="s">
        <v>1433</v>
      </c>
    </row>
    <row r="57" spans="2:18" s="4" customFormat="1" x14ac:dyDescent="0.25">
      <c r="B57" s="117" t="s">
        <v>15</v>
      </c>
      <c r="C57" s="286" t="s">
        <v>16</v>
      </c>
      <c r="D57" s="117" t="s">
        <v>156</v>
      </c>
      <c r="E57" s="286" t="s">
        <v>157</v>
      </c>
      <c r="F57" s="117" t="s">
        <v>118</v>
      </c>
      <c r="G57" s="117" t="s">
        <v>119</v>
      </c>
      <c r="H57" s="117" t="s">
        <v>122</v>
      </c>
      <c r="I57" s="117" t="s">
        <v>123</v>
      </c>
      <c r="J57" s="117" t="s">
        <v>21</v>
      </c>
      <c r="K57" s="117"/>
      <c r="L57" s="118">
        <v>3000000</v>
      </c>
      <c r="M57" s="118">
        <v>2684200</v>
      </c>
      <c r="N57" s="118">
        <v>1378814.74</v>
      </c>
      <c r="O57" s="215">
        <v>1800</v>
      </c>
      <c r="P57" s="4" t="s">
        <v>1434</v>
      </c>
    </row>
    <row r="58" spans="2:18" s="4" customFormat="1" x14ac:dyDescent="0.25">
      <c r="B58" s="117" t="s">
        <v>15</v>
      </c>
      <c r="C58" s="286" t="s">
        <v>16</v>
      </c>
      <c r="D58" s="117" t="s">
        <v>158</v>
      </c>
      <c r="E58" s="286" t="s">
        <v>159</v>
      </c>
      <c r="F58" s="117" t="s">
        <v>160</v>
      </c>
      <c r="G58" s="117" t="s">
        <v>161</v>
      </c>
      <c r="H58" s="117" t="s">
        <v>162</v>
      </c>
      <c r="I58" s="117" t="s">
        <v>163</v>
      </c>
      <c r="J58" s="117" t="s">
        <v>21</v>
      </c>
      <c r="K58" s="117"/>
      <c r="L58" s="118">
        <v>85000</v>
      </c>
      <c r="M58" s="118">
        <v>85000</v>
      </c>
      <c r="N58" s="118">
        <v>0</v>
      </c>
      <c r="O58" s="215">
        <v>140</v>
      </c>
      <c r="P58" s="4" t="s">
        <v>1228</v>
      </c>
      <c r="Q58" s="4" t="s">
        <v>1435</v>
      </c>
    </row>
    <row r="59" spans="2:18" s="4" customFormat="1" x14ac:dyDescent="0.25">
      <c r="B59" s="117" t="s">
        <v>15</v>
      </c>
      <c r="C59" s="286" t="s">
        <v>16</v>
      </c>
      <c r="D59" s="117" t="s">
        <v>168</v>
      </c>
      <c r="E59" s="286" t="s">
        <v>169</v>
      </c>
      <c r="F59" s="117" t="s">
        <v>144</v>
      </c>
      <c r="G59" s="117" t="s">
        <v>145</v>
      </c>
      <c r="H59" s="117" t="s">
        <v>148</v>
      </c>
      <c r="I59" s="117" t="s">
        <v>1726</v>
      </c>
      <c r="J59" s="117" t="s">
        <v>21</v>
      </c>
      <c r="K59" s="117"/>
      <c r="L59" s="118">
        <v>0</v>
      </c>
      <c r="M59" s="118">
        <v>8644000</v>
      </c>
      <c r="N59" s="118">
        <v>6270000</v>
      </c>
      <c r="O59" s="215">
        <v>1940</v>
      </c>
      <c r="P59" s="4" t="s">
        <v>1436</v>
      </c>
    </row>
    <row r="60" spans="2:18" s="4" customFormat="1" x14ac:dyDescent="0.25">
      <c r="B60" s="117" t="s">
        <v>15</v>
      </c>
      <c r="C60" s="286" t="s">
        <v>16</v>
      </c>
      <c r="D60" s="117" t="s">
        <v>170</v>
      </c>
      <c r="E60" s="286" t="s">
        <v>171</v>
      </c>
      <c r="F60" s="117" t="s">
        <v>144</v>
      </c>
      <c r="G60" s="117" t="s">
        <v>145</v>
      </c>
      <c r="H60" s="117" t="s">
        <v>148</v>
      </c>
      <c r="I60" s="117" t="s">
        <v>1721</v>
      </c>
      <c r="J60" s="117" t="s">
        <v>21</v>
      </c>
      <c r="K60" s="117"/>
      <c r="L60" s="118">
        <v>0</v>
      </c>
      <c r="M60" s="118">
        <v>1928000</v>
      </c>
      <c r="N60" s="118">
        <v>0</v>
      </c>
      <c r="O60" s="215">
        <v>1570</v>
      </c>
      <c r="P60" s="4" t="s">
        <v>1437</v>
      </c>
    </row>
    <row r="61" spans="2:18" s="4" customFormat="1" x14ac:dyDescent="0.25">
      <c r="B61" s="117" t="s">
        <v>15</v>
      </c>
      <c r="C61" s="286" t="s">
        <v>16</v>
      </c>
      <c r="D61" s="117" t="s">
        <v>172</v>
      </c>
      <c r="E61" s="286" t="s">
        <v>173</v>
      </c>
      <c r="F61" s="117" t="s">
        <v>144</v>
      </c>
      <c r="G61" s="117" t="s">
        <v>145</v>
      </c>
      <c r="H61" s="117" t="s">
        <v>146</v>
      </c>
      <c r="I61" s="117" t="s">
        <v>147</v>
      </c>
      <c r="J61" s="117" t="s">
        <v>21</v>
      </c>
      <c r="K61" s="117"/>
      <c r="L61" s="118">
        <v>3190000</v>
      </c>
      <c r="M61" s="118">
        <v>3190000</v>
      </c>
      <c r="N61" s="118">
        <v>0</v>
      </c>
      <c r="O61" s="215">
        <v>3160</v>
      </c>
      <c r="P61" s="4" t="s">
        <v>1438</v>
      </c>
      <c r="R61" s="4" t="s">
        <v>1357</v>
      </c>
    </row>
    <row r="62" spans="2:18" s="4" customFormat="1" x14ac:dyDescent="0.25">
      <c r="B62" s="117" t="s">
        <v>265</v>
      </c>
      <c r="C62" s="286" t="s">
        <v>266</v>
      </c>
      <c r="D62" s="117"/>
      <c r="E62" s="286" t="s">
        <v>1769</v>
      </c>
      <c r="F62" s="117" t="s">
        <v>144</v>
      </c>
      <c r="G62" s="117" t="s">
        <v>145</v>
      </c>
      <c r="H62" s="117"/>
      <c r="I62" s="117" t="s">
        <v>1715</v>
      </c>
      <c r="J62" s="117"/>
      <c r="K62" s="117"/>
      <c r="L62" s="118"/>
      <c r="M62" s="118"/>
      <c r="N62" s="118"/>
      <c r="O62" s="215">
        <v>22394</v>
      </c>
    </row>
    <row r="63" spans="2:18" s="4" customFormat="1" x14ac:dyDescent="0.25">
      <c r="B63" s="117" t="s">
        <v>269</v>
      </c>
      <c r="C63" s="286" t="s">
        <v>270</v>
      </c>
      <c r="D63" s="117"/>
      <c r="E63" s="286" t="s">
        <v>1716</v>
      </c>
      <c r="F63" s="117" t="s">
        <v>144</v>
      </c>
      <c r="G63" s="117" t="s">
        <v>145</v>
      </c>
      <c r="H63" s="117"/>
      <c r="I63" s="117" t="s">
        <v>1716</v>
      </c>
      <c r="J63" s="117"/>
      <c r="K63" s="117"/>
      <c r="L63" s="118"/>
      <c r="M63" s="118"/>
      <c r="N63" s="118"/>
      <c r="O63" s="215">
        <v>120000</v>
      </c>
    </row>
    <row r="64" spans="2:18" s="4" customFormat="1" x14ac:dyDescent="0.25">
      <c r="B64" s="117" t="s">
        <v>15</v>
      </c>
      <c r="C64" s="286" t="s">
        <v>16</v>
      </c>
      <c r="D64" s="117"/>
      <c r="E64" s="286" t="s">
        <v>1201</v>
      </c>
      <c r="F64" s="117" t="s">
        <v>54</v>
      </c>
      <c r="G64" s="117" t="s">
        <v>55</v>
      </c>
      <c r="H64" s="117"/>
      <c r="I64" s="117" t="s">
        <v>1717</v>
      </c>
      <c r="J64" s="117" t="s">
        <v>21</v>
      </c>
      <c r="K64" s="117"/>
      <c r="L64" s="118">
        <v>600000</v>
      </c>
      <c r="M64" s="118">
        <v>0</v>
      </c>
      <c r="N64" s="118">
        <v>0</v>
      </c>
      <c r="O64" s="215">
        <v>600</v>
      </c>
      <c r="P64" s="4" t="s">
        <v>1460</v>
      </c>
    </row>
    <row r="65" spans="2:16" s="4" customFormat="1" x14ac:dyDescent="0.25">
      <c r="B65" s="117" t="s">
        <v>15</v>
      </c>
      <c r="C65" s="286" t="s">
        <v>16</v>
      </c>
      <c r="D65" s="117" t="s">
        <v>180</v>
      </c>
      <c r="E65" s="286" t="s">
        <v>181</v>
      </c>
      <c r="F65" s="117" t="s">
        <v>118</v>
      </c>
      <c r="G65" s="117" t="s">
        <v>119</v>
      </c>
      <c r="H65" s="117" t="s">
        <v>182</v>
      </c>
      <c r="I65" s="117" t="s">
        <v>183</v>
      </c>
      <c r="J65" s="117" t="s">
        <v>21</v>
      </c>
      <c r="K65" s="117"/>
      <c r="L65" s="118">
        <v>1080000</v>
      </c>
      <c r="M65" s="118">
        <v>1080000</v>
      </c>
      <c r="N65" s="118">
        <v>1080000</v>
      </c>
      <c r="O65" s="215">
        <v>1080</v>
      </c>
      <c r="P65" s="4" t="s">
        <v>1461</v>
      </c>
    </row>
    <row r="66" spans="2:16" s="4" customFormat="1" x14ac:dyDescent="0.25">
      <c r="B66" s="117" t="s">
        <v>188</v>
      </c>
      <c r="C66" s="286" t="s">
        <v>189</v>
      </c>
      <c r="D66" s="117" t="s">
        <v>190</v>
      </c>
      <c r="E66" s="286" t="s">
        <v>191</v>
      </c>
      <c r="F66" s="117" t="s">
        <v>192</v>
      </c>
      <c r="G66" s="117" t="s">
        <v>193</v>
      </c>
      <c r="H66" s="117" t="s">
        <v>20</v>
      </c>
      <c r="I66" s="117"/>
      <c r="J66" s="117" t="s">
        <v>194</v>
      </c>
      <c r="K66" s="117" t="s">
        <v>195</v>
      </c>
      <c r="L66" s="118">
        <v>0</v>
      </c>
      <c r="M66" s="118">
        <v>0</v>
      </c>
      <c r="N66" s="118">
        <v>265.12</v>
      </c>
      <c r="O66" s="215">
        <v>5</v>
      </c>
    </row>
    <row r="67" spans="2:16" s="4" customFormat="1" x14ac:dyDescent="0.25">
      <c r="B67" s="117" t="s">
        <v>196</v>
      </c>
      <c r="C67" s="286" t="s">
        <v>197</v>
      </c>
      <c r="D67" s="117" t="s">
        <v>198</v>
      </c>
      <c r="E67" s="286" t="s">
        <v>199</v>
      </c>
      <c r="F67" s="117" t="s">
        <v>200</v>
      </c>
      <c r="G67" s="117" t="s">
        <v>201</v>
      </c>
      <c r="H67" s="117" t="s">
        <v>20</v>
      </c>
      <c r="I67" s="117"/>
      <c r="J67" s="117" t="s">
        <v>194</v>
      </c>
      <c r="K67" s="117" t="s">
        <v>195</v>
      </c>
      <c r="L67" s="118">
        <v>5000</v>
      </c>
      <c r="M67" s="118">
        <v>5000</v>
      </c>
      <c r="N67" s="118">
        <v>39792.800000000003</v>
      </c>
      <c r="O67" s="215">
        <v>40</v>
      </c>
    </row>
    <row r="68" spans="2:16" s="4" customFormat="1" x14ac:dyDescent="0.25">
      <c r="B68" s="117" t="s">
        <v>202</v>
      </c>
      <c r="C68" s="286" t="s">
        <v>203</v>
      </c>
      <c r="D68" s="117" t="s">
        <v>17</v>
      </c>
      <c r="E68" s="286"/>
      <c r="F68" s="117" t="s">
        <v>200</v>
      </c>
      <c r="G68" s="117" t="s">
        <v>201</v>
      </c>
      <c r="H68" s="117" t="s">
        <v>20</v>
      </c>
      <c r="I68" s="117"/>
      <c r="J68" s="117" t="s">
        <v>204</v>
      </c>
      <c r="K68" s="117" t="s">
        <v>205</v>
      </c>
      <c r="L68" s="118">
        <v>5000</v>
      </c>
      <c r="M68" s="118">
        <v>5000</v>
      </c>
      <c r="N68" s="118">
        <v>0</v>
      </c>
      <c r="O68" s="215">
        <v>5</v>
      </c>
    </row>
    <row r="69" spans="2:16" s="4" customFormat="1" x14ac:dyDescent="0.25">
      <c r="B69" s="117" t="s">
        <v>202</v>
      </c>
      <c r="C69" s="286" t="s">
        <v>203</v>
      </c>
      <c r="D69" s="117" t="s">
        <v>206</v>
      </c>
      <c r="E69" s="286" t="s">
        <v>207</v>
      </c>
      <c r="F69" s="117" t="s">
        <v>192</v>
      </c>
      <c r="G69" s="117" t="s">
        <v>193</v>
      </c>
      <c r="H69" s="117" t="s">
        <v>20</v>
      </c>
      <c r="I69" s="117"/>
      <c r="J69" s="117" t="s">
        <v>194</v>
      </c>
      <c r="K69" s="117" t="s">
        <v>195</v>
      </c>
      <c r="L69" s="118">
        <v>0</v>
      </c>
      <c r="M69" s="118">
        <v>0</v>
      </c>
      <c r="N69" s="118">
        <v>4748.8599999999997</v>
      </c>
      <c r="O69" s="215">
        <v>5</v>
      </c>
    </row>
    <row r="70" spans="2:16" s="4" customFormat="1" x14ac:dyDescent="0.25">
      <c r="B70" s="117" t="s">
        <v>202</v>
      </c>
      <c r="C70" s="286" t="s">
        <v>203</v>
      </c>
      <c r="D70" s="117" t="s">
        <v>208</v>
      </c>
      <c r="E70" s="286" t="s">
        <v>1462</v>
      </c>
      <c r="F70" s="117" t="s">
        <v>209</v>
      </c>
      <c r="G70" s="117" t="s">
        <v>210</v>
      </c>
      <c r="H70" s="117" t="s">
        <v>211</v>
      </c>
      <c r="I70" s="117" t="s">
        <v>212</v>
      </c>
      <c r="J70" s="117" t="s">
        <v>21</v>
      </c>
      <c r="K70" s="117"/>
      <c r="L70" s="118">
        <v>360000</v>
      </c>
      <c r="M70" s="118">
        <v>360000</v>
      </c>
      <c r="N70" s="118">
        <v>0</v>
      </c>
      <c r="O70" s="215">
        <v>320</v>
      </c>
      <c r="P70" s="12">
        <v>2023</v>
      </c>
    </row>
    <row r="71" spans="2:16" s="4" customFormat="1" x14ac:dyDescent="0.25">
      <c r="B71" s="117" t="s">
        <v>217</v>
      </c>
      <c r="C71" s="286" t="s">
        <v>218</v>
      </c>
      <c r="D71" s="117" t="s">
        <v>223</v>
      </c>
      <c r="E71" s="286" t="s">
        <v>224</v>
      </c>
      <c r="F71" s="117" t="s">
        <v>192</v>
      </c>
      <c r="G71" s="117" t="s">
        <v>193</v>
      </c>
      <c r="H71" s="117" t="s">
        <v>20</v>
      </c>
      <c r="I71" s="117"/>
      <c r="J71" s="117" t="s">
        <v>221</v>
      </c>
      <c r="K71" s="117" t="s">
        <v>222</v>
      </c>
      <c r="L71" s="118">
        <v>5000</v>
      </c>
      <c r="M71" s="118">
        <v>5000</v>
      </c>
      <c r="N71" s="118">
        <v>3000</v>
      </c>
      <c r="O71" s="215">
        <v>5</v>
      </c>
    </row>
    <row r="72" spans="2:16" s="4" customFormat="1" x14ac:dyDescent="0.25">
      <c r="B72" s="117" t="s">
        <v>225</v>
      </c>
      <c r="C72" s="286" t="s">
        <v>226</v>
      </c>
      <c r="D72" s="117" t="s">
        <v>227</v>
      </c>
      <c r="E72" s="286" t="s">
        <v>228</v>
      </c>
      <c r="F72" s="117" t="s">
        <v>192</v>
      </c>
      <c r="G72" s="117" t="s">
        <v>193</v>
      </c>
      <c r="H72" s="117" t="s">
        <v>20</v>
      </c>
      <c r="I72" s="117"/>
      <c r="J72" s="117" t="s">
        <v>194</v>
      </c>
      <c r="K72" s="117" t="s">
        <v>195</v>
      </c>
      <c r="L72" s="118">
        <v>0</v>
      </c>
      <c r="M72" s="118">
        <v>0</v>
      </c>
      <c r="N72" s="118">
        <v>27297.8</v>
      </c>
      <c r="O72" s="215">
        <v>5</v>
      </c>
    </row>
    <row r="73" spans="2:16" s="4" customFormat="1" x14ac:dyDescent="0.25">
      <c r="B73" s="117" t="s">
        <v>229</v>
      </c>
      <c r="C73" s="286" t="s">
        <v>230</v>
      </c>
      <c r="D73" s="117" t="s">
        <v>17</v>
      </c>
      <c r="E73" s="286"/>
      <c r="F73" s="117" t="s">
        <v>219</v>
      </c>
      <c r="G73" s="117" t="s">
        <v>220</v>
      </c>
      <c r="H73" s="117" t="s">
        <v>20</v>
      </c>
      <c r="I73" s="117"/>
      <c r="J73" s="117" t="s">
        <v>231</v>
      </c>
      <c r="K73" s="117" t="s">
        <v>232</v>
      </c>
      <c r="L73" s="118">
        <v>300000</v>
      </c>
      <c r="M73" s="118">
        <v>300000</v>
      </c>
      <c r="N73" s="118">
        <v>60100.61</v>
      </c>
      <c r="O73" s="215">
        <v>150</v>
      </c>
    </row>
    <row r="74" spans="2:16" s="4" customFormat="1" x14ac:dyDescent="0.25">
      <c r="B74" s="117" t="s">
        <v>229</v>
      </c>
      <c r="C74" s="286" t="s">
        <v>230</v>
      </c>
      <c r="D74" s="117" t="s">
        <v>233</v>
      </c>
      <c r="E74" s="286" t="s">
        <v>234</v>
      </c>
      <c r="F74" s="117" t="s">
        <v>219</v>
      </c>
      <c r="G74" s="117" t="s">
        <v>220</v>
      </c>
      <c r="H74" s="117" t="s">
        <v>20</v>
      </c>
      <c r="I74" s="117"/>
      <c r="J74" s="117" t="s">
        <v>235</v>
      </c>
      <c r="K74" s="117" t="s">
        <v>236</v>
      </c>
      <c r="L74" s="118">
        <v>10000</v>
      </c>
      <c r="M74" s="118">
        <v>10000</v>
      </c>
      <c r="N74" s="118">
        <v>5600</v>
      </c>
      <c r="O74" s="215">
        <v>10</v>
      </c>
    </row>
    <row r="75" spans="2:16" s="4" customFormat="1" x14ac:dyDescent="0.25">
      <c r="B75" s="117" t="s">
        <v>229</v>
      </c>
      <c r="C75" s="286" t="s">
        <v>230</v>
      </c>
      <c r="D75" s="117" t="s">
        <v>237</v>
      </c>
      <c r="E75" s="286" t="s">
        <v>238</v>
      </c>
      <c r="F75" s="117" t="s">
        <v>219</v>
      </c>
      <c r="G75" s="117" t="s">
        <v>220</v>
      </c>
      <c r="H75" s="117" t="s">
        <v>20</v>
      </c>
      <c r="I75" s="117"/>
      <c r="J75" s="117" t="s">
        <v>231</v>
      </c>
      <c r="K75" s="117" t="s">
        <v>232</v>
      </c>
      <c r="L75" s="118">
        <v>5000</v>
      </c>
      <c r="M75" s="118">
        <v>5000</v>
      </c>
      <c r="N75" s="118">
        <v>0</v>
      </c>
      <c r="O75" s="215">
        <v>5</v>
      </c>
    </row>
    <row r="76" spans="2:16" s="4" customFormat="1" x14ac:dyDescent="0.25">
      <c r="B76" s="117" t="s">
        <v>229</v>
      </c>
      <c r="C76" s="286" t="s">
        <v>230</v>
      </c>
      <c r="D76" s="117" t="s">
        <v>239</v>
      </c>
      <c r="E76" s="286" t="s">
        <v>240</v>
      </c>
      <c r="F76" s="117" t="s">
        <v>192</v>
      </c>
      <c r="G76" s="117" t="s">
        <v>193</v>
      </c>
      <c r="H76" s="117" t="s">
        <v>20</v>
      </c>
      <c r="I76" s="117"/>
      <c r="J76" s="117" t="s">
        <v>231</v>
      </c>
      <c r="K76" s="117" t="s">
        <v>232</v>
      </c>
      <c r="L76" s="118">
        <v>5000</v>
      </c>
      <c r="M76" s="118">
        <v>5000</v>
      </c>
      <c r="N76" s="118">
        <v>0</v>
      </c>
      <c r="O76" s="215">
        <v>5</v>
      </c>
    </row>
    <row r="77" spans="2:16" s="4" customFormat="1" x14ac:dyDescent="0.25">
      <c r="B77" s="117" t="s">
        <v>229</v>
      </c>
      <c r="C77" s="286" t="s">
        <v>230</v>
      </c>
      <c r="D77" s="117" t="s">
        <v>241</v>
      </c>
      <c r="E77" s="286" t="s">
        <v>242</v>
      </c>
      <c r="F77" s="117" t="s">
        <v>209</v>
      </c>
      <c r="G77" s="117" t="s">
        <v>210</v>
      </c>
      <c r="H77" s="117" t="s">
        <v>20</v>
      </c>
      <c r="I77" s="117"/>
      <c r="J77" s="117" t="s">
        <v>231</v>
      </c>
      <c r="K77" s="117" t="s">
        <v>232</v>
      </c>
      <c r="L77" s="118">
        <v>20000</v>
      </c>
      <c r="M77" s="118">
        <v>20000</v>
      </c>
      <c r="N77" s="118">
        <v>9000</v>
      </c>
      <c r="O77" s="215">
        <v>20</v>
      </c>
    </row>
    <row r="78" spans="2:16" s="4" customFormat="1" x14ac:dyDescent="0.25">
      <c r="B78" s="117" t="s">
        <v>229</v>
      </c>
      <c r="C78" s="286" t="s">
        <v>230</v>
      </c>
      <c r="D78" s="117" t="s">
        <v>243</v>
      </c>
      <c r="E78" s="286" t="s">
        <v>244</v>
      </c>
      <c r="F78" s="117" t="s">
        <v>219</v>
      </c>
      <c r="G78" s="117" t="s">
        <v>220</v>
      </c>
      <c r="H78" s="117" t="s">
        <v>20</v>
      </c>
      <c r="I78" s="117"/>
      <c r="J78" s="117" t="s">
        <v>235</v>
      </c>
      <c r="K78" s="117" t="s">
        <v>236</v>
      </c>
      <c r="L78" s="118">
        <v>16500000</v>
      </c>
      <c r="M78" s="118">
        <v>16500000</v>
      </c>
      <c r="N78" s="118">
        <v>6987099.25</v>
      </c>
      <c r="O78" s="215">
        <v>12000</v>
      </c>
      <c r="P78" s="4" t="s">
        <v>1463</v>
      </c>
    </row>
    <row r="79" spans="2:16" s="4" customFormat="1" x14ac:dyDescent="0.25">
      <c r="B79" s="117" t="s">
        <v>229</v>
      </c>
      <c r="C79" s="286" t="s">
        <v>230</v>
      </c>
      <c r="D79" s="117" t="s">
        <v>245</v>
      </c>
      <c r="E79" s="286" t="s">
        <v>246</v>
      </c>
      <c r="F79" s="117" t="s">
        <v>219</v>
      </c>
      <c r="G79" s="117" t="s">
        <v>220</v>
      </c>
      <c r="H79" s="117" t="s">
        <v>20</v>
      </c>
      <c r="I79" s="117"/>
      <c r="J79" s="117" t="s">
        <v>235</v>
      </c>
      <c r="K79" s="117" t="s">
        <v>236</v>
      </c>
      <c r="L79" s="118">
        <v>1500000</v>
      </c>
      <c r="M79" s="118">
        <v>1500000</v>
      </c>
      <c r="N79" s="118">
        <v>1163381.3700000001</v>
      </c>
      <c r="O79" s="215">
        <v>1500</v>
      </c>
    </row>
    <row r="80" spans="2:16" s="4" customFormat="1" x14ac:dyDescent="0.25">
      <c r="B80" s="117" t="s">
        <v>229</v>
      </c>
      <c r="C80" s="286" t="s">
        <v>230</v>
      </c>
      <c r="D80" s="117" t="s">
        <v>247</v>
      </c>
      <c r="E80" s="286" t="s">
        <v>248</v>
      </c>
      <c r="F80" s="117" t="s">
        <v>192</v>
      </c>
      <c r="G80" s="117" t="s">
        <v>193</v>
      </c>
      <c r="H80" s="117" t="s">
        <v>20</v>
      </c>
      <c r="I80" s="117"/>
      <c r="J80" s="117" t="s">
        <v>235</v>
      </c>
      <c r="K80" s="117" t="s">
        <v>236</v>
      </c>
      <c r="L80" s="118">
        <v>10000</v>
      </c>
      <c r="M80" s="118">
        <v>10000</v>
      </c>
      <c r="N80" s="118">
        <v>6000</v>
      </c>
      <c r="O80" s="215">
        <v>10</v>
      </c>
    </row>
    <row r="81" spans="2:16" s="4" customFormat="1" x14ac:dyDescent="0.25">
      <c r="B81" s="117" t="s">
        <v>229</v>
      </c>
      <c r="C81" s="286" t="s">
        <v>230</v>
      </c>
      <c r="D81" s="117" t="s">
        <v>249</v>
      </c>
      <c r="E81" s="286" t="s">
        <v>250</v>
      </c>
      <c r="F81" s="117" t="s">
        <v>192</v>
      </c>
      <c r="G81" s="117" t="s">
        <v>193</v>
      </c>
      <c r="H81" s="117" t="s">
        <v>20</v>
      </c>
      <c r="I81" s="117"/>
      <c r="J81" s="117" t="s">
        <v>235</v>
      </c>
      <c r="K81" s="117" t="s">
        <v>236</v>
      </c>
      <c r="L81" s="118">
        <v>10000</v>
      </c>
      <c r="M81" s="118">
        <v>10000</v>
      </c>
      <c r="N81" s="118">
        <v>49328</v>
      </c>
      <c r="O81" s="215">
        <v>10</v>
      </c>
    </row>
    <row r="82" spans="2:16" s="4" customFormat="1" x14ac:dyDescent="0.25">
      <c r="B82" s="117" t="s">
        <v>229</v>
      </c>
      <c r="C82" s="286" t="s">
        <v>230</v>
      </c>
      <c r="D82" s="117" t="s">
        <v>251</v>
      </c>
      <c r="E82" s="286" t="s">
        <v>252</v>
      </c>
      <c r="F82" s="117" t="s">
        <v>219</v>
      </c>
      <c r="G82" s="117" t="s">
        <v>220</v>
      </c>
      <c r="H82" s="117" t="s">
        <v>20</v>
      </c>
      <c r="I82" s="117"/>
      <c r="J82" s="117" t="s">
        <v>235</v>
      </c>
      <c r="K82" s="117" t="s">
        <v>236</v>
      </c>
      <c r="L82" s="118">
        <v>1500000</v>
      </c>
      <c r="M82" s="118">
        <v>1500000</v>
      </c>
      <c r="N82" s="118">
        <v>1091503.56</v>
      </c>
      <c r="O82" s="215">
        <v>1500</v>
      </c>
    </row>
    <row r="83" spans="2:16" s="4" customFormat="1" x14ac:dyDescent="0.25">
      <c r="B83" s="117" t="s">
        <v>229</v>
      </c>
      <c r="C83" s="286" t="s">
        <v>230</v>
      </c>
      <c r="D83" s="117" t="s">
        <v>253</v>
      </c>
      <c r="E83" s="286" t="s">
        <v>254</v>
      </c>
      <c r="F83" s="117" t="s">
        <v>192</v>
      </c>
      <c r="G83" s="117" t="s">
        <v>193</v>
      </c>
      <c r="H83" s="117" t="s">
        <v>20</v>
      </c>
      <c r="I83" s="117"/>
      <c r="J83" s="117" t="s">
        <v>235</v>
      </c>
      <c r="K83" s="117" t="s">
        <v>236</v>
      </c>
      <c r="L83" s="118">
        <v>100000</v>
      </c>
      <c r="M83" s="118">
        <v>100000</v>
      </c>
      <c r="N83" s="118">
        <v>81000</v>
      </c>
      <c r="O83" s="215">
        <v>100</v>
      </c>
    </row>
    <row r="84" spans="2:16" s="4" customFormat="1" x14ac:dyDescent="0.25">
      <c r="B84" s="117" t="s">
        <v>229</v>
      </c>
      <c r="C84" s="286" t="s">
        <v>230</v>
      </c>
      <c r="D84" s="117" t="s">
        <v>255</v>
      </c>
      <c r="E84" s="286" t="s">
        <v>256</v>
      </c>
      <c r="F84" s="117" t="s">
        <v>219</v>
      </c>
      <c r="G84" s="117" t="s">
        <v>220</v>
      </c>
      <c r="H84" s="117" t="s">
        <v>20</v>
      </c>
      <c r="I84" s="117"/>
      <c r="J84" s="117" t="s">
        <v>235</v>
      </c>
      <c r="K84" s="117" t="s">
        <v>236</v>
      </c>
      <c r="L84" s="118">
        <v>50000</v>
      </c>
      <c r="M84" s="118">
        <v>50000</v>
      </c>
      <c r="N84" s="118">
        <v>46000</v>
      </c>
      <c r="O84" s="215">
        <v>50</v>
      </c>
    </row>
    <row r="85" spans="2:16" s="4" customFormat="1" x14ac:dyDescent="0.25">
      <c r="B85" s="117" t="s">
        <v>229</v>
      </c>
      <c r="C85" s="286" t="s">
        <v>230</v>
      </c>
      <c r="D85" s="117" t="s">
        <v>257</v>
      </c>
      <c r="E85" s="286" t="s">
        <v>258</v>
      </c>
      <c r="F85" s="117" t="s">
        <v>209</v>
      </c>
      <c r="G85" s="117" t="s">
        <v>210</v>
      </c>
      <c r="H85" s="117" t="s">
        <v>20</v>
      </c>
      <c r="I85" s="117"/>
      <c r="J85" s="117" t="s">
        <v>235</v>
      </c>
      <c r="K85" s="117" t="s">
        <v>236</v>
      </c>
      <c r="L85" s="118">
        <v>10000</v>
      </c>
      <c r="M85" s="118">
        <v>10000</v>
      </c>
      <c r="N85" s="118">
        <v>0</v>
      </c>
      <c r="O85" s="215">
        <v>10</v>
      </c>
    </row>
    <row r="86" spans="2:16" s="4" customFormat="1" x14ac:dyDescent="0.25">
      <c r="B86" s="117" t="s">
        <v>265</v>
      </c>
      <c r="C86" s="286" t="s">
        <v>266</v>
      </c>
      <c r="D86" s="117" t="s">
        <v>267</v>
      </c>
      <c r="E86" s="286" t="s">
        <v>268</v>
      </c>
      <c r="F86" s="117" t="s">
        <v>200</v>
      </c>
      <c r="G86" s="117" t="s">
        <v>201</v>
      </c>
      <c r="H86" s="117" t="s">
        <v>20</v>
      </c>
      <c r="I86" s="117"/>
      <c r="J86" s="117" t="s">
        <v>194</v>
      </c>
      <c r="K86" s="117" t="s">
        <v>195</v>
      </c>
      <c r="L86" s="118">
        <v>0</v>
      </c>
      <c r="M86" s="118">
        <v>205000</v>
      </c>
      <c r="N86" s="118">
        <v>566387.92000000004</v>
      </c>
      <c r="O86" s="215">
        <v>100</v>
      </c>
      <c r="P86" s="4" t="s">
        <v>1464</v>
      </c>
    </row>
    <row r="87" spans="2:16" s="4" customFormat="1" x14ac:dyDescent="0.25">
      <c r="B87" s="117" t="s">
        <v>269</v>
      </c>
      <c r="C87" s="286" t="s">
        <v>270</v>
      </c>
      <c r="D87" s="117" t="s">
        <v>271</v>
      </c>
      <c r="E87" s="286" t="s">
        <v>272</v>
      </c>
      <c r="F87" s="117" t="s">
        <v>200</v>
      </c>
      <c r="G87" s="117" t="s">
        <v>201</v>
      </c>
      <c r="H87" s="117" t="s">
        <v>20</v>
      </c>
      <c r="I87" s="117"/>
      <c r="J87" s="117" t="s">
        <v>204</v>
      </c>
      <c r="K87" s="117" t="s">
        <v>205</v>
      </c>
      <c r="L87" s="118">
        <v>5000</v>
      </c>
      <c r="M87" s="118">
        <v>5000</v>
      </c>
      <c r="N87" s="118">
        <v>0</v>
      </c>
      <c r="O87" s="215">
        <v>5</v>
      </c>
    </row>
    <row r="88" spans="2:16" s="4" customFormat="1" x14ac:dyDescent="0.25">
      <c r="B88" s="117" t="s">
        <v>275</v>
      </c>
      <c r="C88" s="286" t="s">
        <v>276</v>
      </c>
      <c r="D88" s="117" t="s">
        <v>277</v>
      </c>
      <c r="E88" s="286" t="s">
        <v>278</v>
      </c>
      <c r="F88" s="117" t="s">
        <v>200</v>
      </c>
      <c r="G88" s="117" t="s">
        <v>201</v>
      </c>
      <c r="H88" s="117" t="s">
        <v>20</v>
      </c>
      <c r="I88" s="117"/>
      <c r="J88" s="117" t="s">
        <v>194</v>
      </c>
      <c r="K88" s="117" t="s">
        <v>195</v>
      </c>
      <c r="L88" s="118">
        <v>5000</v>
      </c>
      <c r="M88" s="118">
        <v>5000</v>
      </c>
      <c r="N88" s="118">
        <v>4600</v>
      </c>
      <c r="O88" s="215">
        <v>5</v>
      </c>
    </row>
    <row r="89" spans="2:16" s="4" customFormat="1" x14ac:dyDescent="0.25">
      <c r="B89" s="117" t="s">
        <v>275</v>
      </c>
      <c r="C89" s="286" t="s">
        <v>276</v>
      </c>
      <c r="D89" s="117" t="s">
        <v>279</v>
      </c>
      <c r="E89" s="286" t="s">
        <v>280</v>
      </c>
      <c r="F89" s="117" t="s">
        <v>200</v>
      </c>
      <c r="G89" s="117" t="s">
        <v>201</v>
      </c>
      <c r="H89" s="117" t="s">
        <v>20</v>
      </c>
      <c r="I89" s="117"/>
      <c r="J89" s="117" t="s">
        <v>176</v>
      </c>
      <c r="K89" s="117" t="s">
        <v>177</v>
      </c>
      <c r="L89" s="118">
        <v>0</v>
      </c>
      <c r="M89" s="118">
        <v>0</v>
      </c>
      <c r="N89" s="118">
        <v>19001.400000000001</v>
      </c>
      <c r="O89" s="215">
        <v>15</v>
      </c>
    </row>
    <row r="90" spans="2:16" s="4" customFormat="1" x14ac:dyDescent="0.25">
      <c r="B90" s="117" t="s">
        <v>293</v>
      </c>
      <c r="C90" s="286" t="s">
        <v>294</v>
      </c>
      <c r="D90" s="117" t="s">
        <v>17</v>
      </c>
      <c r="E90" s="286"/>
      <c r="F90" s="117" t="s">
        <v>200</v>
      </c>
      <c r="G90" s="117" t="s">
        <v>201</v>
      </c>
      <c r="H90" s="117" t="s">
        <v>20</v>
      </c>
      <c r="I90" s="117"/>
      <c r="J90" s="117" t="s">
        <v>194</v>
      </c>
      <c r="K90" s="117" t="s">
        <v>195</v>
      </c>
      <c r="L90" s="118">
        <v>0</v>
      </c>
      <c r="M90" s="118">
        <v>0</v>
      </c>
      <c r="N90" s="118">
        <v>12200</v>
      </c>
      <c r="O90" s="215">
        <v>10</v>
      </c>
    </row>
    <row r="91" spans="2:16" s="4" customFormat="1" x14ac:dyDescent="0.25">
      <c r="B91" s="117" t="s">
        <v>293</v>
      </c>
      <c r="C91" s="286" t="s">
        <v>294</v>
      </c>
      <c r="D91" s="117" t="s">
        <v>295</v>
      </c>
      <c r="E91" s="286" t="s">
        <v>296</v>
      </c>
      <c r="F91" s="117" t="s">
        <v>200</v>
      </c>
      <c r="G91" s="117" t="s">
        <v>201</v>
      </c>
      <c r="H91" s="117" t="s">
        <v>20</v>
      </c>
      <c r="I91" s="117"/>
      <c r="J91" s="117" t="s">
        <v>194</v>
      </c>
      <c r="K91" s="117" t="s">
        <v>195</v>
      </c>
      <c r="L91" s="118">
        <v>150000</v>
      </c>
      <c r="M91" s="118">
        <v>150000</v>
      </c>
      <c r="N91" s="118">
        <v>0</v>
      </c>
      <c r="O91" s="215">
        <v>150</v>
      </c>
      <c r="P91" s="4" t="s">
        <v>1465</v>
      </c>
    </row>
    <row r="92" spans="2:16" s="4" customFormat="1" x14ac:dyDescent="0.25">
      <c r="B92" s="117" t="s">
        <v>301</v>
      </c>
      <c r="C92" s="286" t="s">
        <v>302</v>
      </c>
      <c r="D92" s="117" t="s">
        <v>303</v>
      </c>
      <c r="E92" s="286" t="s">
        <v>304</v>
      </c>
      <c r="F92" s="117" t="s">
        <v>200</v>
      </c>
      <c r="G92" s="117" t="s">
        <v>201</v>
      </c>
      <c r="H92" s="117" t="s">
        <v>20</v>
      </c>
      <c r="I92" s="117"/>
      <c r="J92" s="117" t="s">
        <v>194</v>
      </c>
      <c r="K92" s="117" t="s">
        <v>195</v>
      </c>
      <c r="L92" s="118">
        <v>400000</v>
      </c>
      <c r="M92" s="118">
        <v>400000</v>
      </c>
      <c r="N92" s="118">
        <v>508394</v>
      </c>
      <c r="O92" s="215">
        <v>400</v>
      </c>
    </row>
    <row r="93" spans="2:16" s="4" customFormat="1" x14ac:dyDescent="0.25">
      <c r="B93" s="117" t="s">
        <v>301</v>
      </c>
      <c r="C93" s="286" t="s">
        <v>302</v>
      </c>
      <c r="D93" s="117" t="s">
        <v>305</v>
      </c>
      <c r="E93" s="286" t="s">
        <v>306</v>
      </c>
      <c r="F93" s="117" t="s">
        <v>200</v>
      </c>
      <c r="G93" s="117" t="s">
        <v>201</v>
      </c>
      <c r="H93" s="117" t="s">
        <v>20</v>
      </c>
      <c r="I93" s="117"/>
      <c r="J93" s="117" t="s">
        <v>194</v>
      </c>
      <c r="K93" s="117" t="s">
        <v>195</v>
      </c>
      <c r="L93" s="118">
        <v>5000</v>
      </c>
      <c r="M93" s="118">
        <v>5000</v>
      </c>
      <c r="N93" s="118">
        <v>2200</v>
      </c>
      <c r="O93" s="215">
        <v>5</v>
      </c>
    </row>
    <row r="94" spans="2:16" s="4" customFormat="1" x14ac:dyDescent="0.25">
      <c r="B94" s="117" t="s">
        <v>301</v>
      </c>
      <c r="C94" s="286" t="s">
        <v>302</v>
      </c>
      <c r="D94" s="117" t="s">
        <v>307</v>
      </c>
      <c r="E94" s="286" t="s">
        <v>308</v>
      </c>
      <c r="F94" s="117" t="s">
        <v>192</v>
      </c>
      <c r="G94" s="117" t="s">
        <v>193</v>
      </c>
      <c r="H94" s="117" t="s">
        <v>20</v>
      </c>
      <c r="I94" s="117"/>
      <c r="J94" s="117" t="s">
        <v>194</v>
      </c>
      <c r="K94" s="117" t="s">
        <v>195</v>
      </c>
      <c r="L94" s="118">
        <v>0</v>
      </c>
      <c r="M94" s="118">
        <v>0</v>
      </c>
      <c r="N94" s="118">
        <v>13312.32</v>
      </c>
      <c r="O94" s="215">
        <v>10</v>
      </c>
    </row>
    <row r="95" spans="2:16" s="4" customFormat="1" x14ac:dyDescent="0.25">
      <c r="B95" s="117" t="s">
        <v>301</v>
      </c>
      <c r="C95" s="286" t="s">
        <v>302</v>
      </c>
      <c r="D95" s="117" t="s">
        <v>198</v>
      </c>
      <c r="E95" s="286" t="s">
        <v>199</v>
      </c>
      <c r="F95" s="117" t="s">
        <v>192</v>
      </c>
      <c r="G95" s="117" t="s">
        <v>193</v>
      </c>
      <c r="H95" s="117" t="s">
        <v>20</v>
      </c>
      <c r="I95" s="117"/>
      <c r="J95" s="117" t="s">
        <v>194</v>
      </c>
      <c r="K95" s="117" t="s">
        <v>195</v>
      </c>
      <c r="L95" s="118">
        <v>15000</v>
      </c>
      <c r="M95" s="118">
        <v>15000</v>
      </c>
      <c r="N95" s="118">
        <v>32194</v>
      </c>
      <c r="O95" s="215">
        <v>15</v>
      </c>
    </row>
    <row r="96" spans="2:16" s="4" customFormat="1" x14ac:dyDescent="0.25">
      <c r="B96" s="117" t="s">
        <v>309</v>
      </c>
      <c r="C96" s="286" t="s">
        <v>310</v>
      </c>
      <c r="D96" s="117" t="s">
        <v>17</v>
      </c>
      <c r="E96" s="286"/>
      <c r="F96" s="117" t="s">
        <v>200</v>
      </c>
      <c r="G96" s="117" t="s">
        <v>201</v>
      </c>
      <c r="H96" s="117" t="s">
        <v>20</v>
      </c>
      <c r="I96" s="117"/>
      <c r="J96" s="117" t="s">
        <v>311</v>
      </c>
      <c r="K96" s="117" t="s">
        <v>312</v>
      </c>
      <c r="L96" s="118">
        <v>10000</v>
      </c>
      <c r="M96" s="118">
        <v>10000</v>
      </c>
      <c r="N96" s="118">
        <v>0</v>
      </c>
      <c r="O96" s="215">
        <v>10</v>
      </c>
    </row>
    <row r="97" spans="2:16" s="4" customFormat="1" x14ac:dyDescent="0.25">
      <c r="B97" s="117" t="s">
        <v>313</v>
      </c>
      <c r="C97" s="286" t="s">
        <v>314</v>
      </c>
      <c r="D97" s="117" t="s">
        <v>198</v>
      </c>
      <c r="E97" s="286" t="s">
        <v>199</v>
      </c>
      <c r="F97" s="117" t="s">
        <v>315</v>
      </c>
      <c r="G97" s="117" t="s">
        <v>316</v>
      </c>
      <c r="H97" s="117" t="s">
        <v>20</v>
      </c>
      <c r="I97" s="117"/>
      <c r="J97" s="117" t="s">
        <v>194</v>
      </c>
      <c r="K97" s="117" t="s">
        <v>195</v>
      </c>
      <c r="L97" s="118">
        <v>100000</v>
      </c>
      <c r="M97" s="118">
        <v>100000</v>
      </c>
      <c r="N97" s="118">
        <v>220463</v>
      </c>
      <c r="O97" s="215">
        <v>100</v>
      </c>
    </row>
    <row r="98" spans="2:16" s="4" customFormat="1" x14ac:dyDescent="0.25">
      <c r="B98" s="117" t="s">
        <v>313</v>
      </c>
      <c r="C98" s="286" t="s">
        <v>314</v>
      </c>
      <c r="D98" s="117" t="s">
        <v>198</v>
      </c>
      <c r="E98" s="286" t="s">
        <v>199</v>
      </c>
      <c r="F98" s="117" t="s">
        <v>317</v>
      </c>
      <c r="G98" s="117" t="s">
        <v>318</v>
      </c>
      <c r="H98" s="117" t="s">
        <v>20</v>
      </c>
      <c r="I98" s="117"/>
      <c r="J98" s="117" t="s">
        <v>194</v>
      </c>
      <c r="K98" s="117" t="s">
        <v>195</v>
      </c>
      <c r="L98" s="118">
        <v>20000</v>
      </c>
      <c r="M98" s="118">
        <v>20000</v>
      </c>
      <c r="N98" s="118">
        <v>22594</v>
      </c>
      <c r="O98" s="215">
        <v>20</v>
      </c>
    </row>
    <row r="99" spans="2:16" s="4" customFormat="1" x14ac:dyDescent="0.25">
      <c r="B99" s="117" t="s">
        <v>313</v>
      </c>
      <c r="C99" s="286" t="s">
        <v>314</v>
      </c>
      <c r="D99" s="117" t="s">
        <v>198</v>
      </c>
      <c r="E99" s="286" t="s">
        <v>199</v>
      </c>
      <c r="F99" s="117" t="s">
        <v>319</v>
      </c>
      <c r="G99" s="117" t="s">
        <v>320</v>
      </c>
      <c r="H99" s="117" t="s">
        <v>20</v>
      </c>
      <c r="I99" s="117"/>
      <c r="J99" s="117" t="s">
        <v>194</v>
      </c>
      <c r="K99" s="117" t="s">
        <v>195</v>
      </c>
      <c r="L99" s="118">
        <v>90000</v>
      </c>
      <c r="M99" s="118">
        <v>90000</v>
      </c>
      <c r="N99" s="118">
        <v>152816.76999999999</v>
      </c>
      <c r="O99" s="215">
        <v>100</v>
      </c>
    </row>
    <row r="100" spans="2:16" s="4" customFormat="1" x14ac:dyDescent="0.25">
      <c r="B100" s="117" t="s">
        <v>313</v>
      </c>
      <c r="C100" s="286" t="s">
        <v>314</v>
      </c>
      <c r="D100" s="117" t="s">
        <v>198</v>
      </c>
      <c r="E100" s="286" t="s">
        <v>199</v>
      </c>
      <c r="F100" s="117" t="s">
        <v>215</v>
      </c>
      <c r="G100" s="117" t="s">
        <v>216</v>
      </c>
      <c r="H100" s="117" t="s">
        <v>20</v>
      </c>
      <c r="I100" s="117"/>
      <c r="J100" s="117" t="s">
        <v>194</v>
      </c>
      <c r="K100" s="117" t="s">
        <v>195</v>
      </c>
      <c r="L100" s="118">
        <v>5000</v>
      </c>
      <c r="M100" s="118">
        <v>5000</v>
      </c>
      <c r="N100" s="118">
        <v>4116</v>
      </c>
      <c r="O100" s="215">
        <v>5</v>
      </c>
    </row>
    <row r="101" spans="2:16" s="4" customFormat="1" x14ac:dyDescent="0.25">
      <c r="B101" s="117" t="s">
        <v>313</v>
      </c>
      <c r="C101" s="286" t="s">
        <v>314</v>
      </c>
      <c r="D101" s="117" t="s">
        <v>198</v>
      </c>
      <c r="E101" s="286" t="s">
        <v>199</v>
      </c>
      <c r="F101" s="117" t="s">
        <v>192</v>
      </c>
      <c r="G101" s="117" t="s">
        <v>193</v>
      </c>
      <c r="H101" s="117" t="s">
        <v>20</v>
      </c>
      <c r="I101" s="117"/>
      <c r="J101" s="117" t="s">
        <v>194</v>
      </c>
      <c r="K101" s="117" t="s">
        <v>195</v>
      </c>
      <c r="L101" s="118">
        <v>10000</v>
      </c>
      <c r="M101" s="118">
        <v>10000</v>
      </c>
      <c r="N101" s="118">
        <v>0</v>
      </c>
      <c r="O101" s="215">
        <v>10</v>
      </c>
    </row>
    <row r="102" spans="2:16" s="4" customFormat="1" x14ac:dyDescent="0.25">
      <c r="B102" s="117" t="s">
        <v>313</v>
      </c>
      <c r="C102" s="286" t="s">
        <v>314</v>
      </c>
      <c r="D102" s="117" t="s">
        <v>321</v>
      </c>
      <c r="E102" s="286" t="s">
        <v>322</v>
      </c>
      <c r="F102" s="117" t="s">
        <v>323</v>
      </c>
      <c r="G102" s="117" t="s">
        <v>324</v>
      </c>
      <c r="H102" s="117" t="s">
        <v>20</v>
      </c>
      <c r="I102" s="117"/>
      <c r="J102" s="117" t="s">
        <v>194</v>
      </c>
      <c r="K102" s="117" t="s">
        <v>195</v>
      </c>
      <c r="L102" s="118">
        <v>300000</v>
      </c>
      <c r="M102" s="118">
        <v>300000</v>
      </c>
      <c r="N102" s="118">
        <v>69000</v>
      </c>
      <c r="O102" s="215">
        <v>100</v>
      </c>
    </row>
    <row r="103" spans="2:16" s="4" customFormat="1" x14ac:dyDescent="0.25">
      <c r="B103" s="117" t="s">
        <v>313</v>
      </c>
      <c r="C103" s="286" t="s">
        <v>314</v>
      </c>
      <c r="D103" s="117" t="s">
        <v>325</v>
      </c>
      <c r="E103" s="286" t="s">
        <v>326</v>
      </c>
      <c r="F103" s="117" t="s">
        <v>192</v>
      </c>
      <c r="G103" s="117" t="s">
        <v>193</v>
      </c>
      <c r="H103" s="117" t="s">
        <v>20</v>
      </c>
      <c r="I103" s="117"/>
      <c r="J103" s="117" t="s">
        <v>194</v>
      </c>
      <c r="K103" s="117" t="s">
        <v>195</v>
      </c>
      <c r="L103" s="118">
        <v>5000</v>
      </c>
      <c r="M103" s="118">
        <v>5000</v>
      </c>
      <c r="N103" s="118">
        <v>0</v>
      </c>
      <c r="O103" s="215">
        <v>5</v>
      </c>
    </row>
    <row r="104" spans="2:16" s="4" customFormat="1" x14ac:dyDescent="0.25">
      <c r="B104" s="117" t="s">
        <v>313</v>
      </c>
      <c r="C104" s="286" t="s">
        <v>314</v>
      </c>
      <c r="D104" s="117" t="s">
        <v>327</v>
      </c>
      <c r="E104" s="286" t="s">
        <v>328</v>
      </c>
      <c r="F104" s="117" t="s">
        <v>200</v>
      </c>
      <c r="G104" s="117" t="s">
        <v>201</v>
      </c>
      <c r="H104" s="117" t="s">
        <v>20</v>
      </c>
      <c r="I104" s="117"/>
      <c r="J104" s="117" t="s">
        <v>194</v>
      </c>
      <c r="K104" s="117" t="s">
        <v>195</v>
      </c>
      <c r="L104" s="118">
        <v>300000</v>
      </c>
      <c r="M104" s="118">
        <v>300000</v>
      </c>
      <c r="N104" s="118">
        <v>308386.65000000002</v>
      </c>
      <c r="O104" s="215">
        <v>300</v>
      </c>
    </row>
    <row r="105" spans="2:16" s="4" customFormat="1" x14ac:dyDescent="0.25">
      <c r="B105" s="117" t="s">
        <v>313</v>
      </c>
      <c r="C105" s="286" t="s">
        <v>314</v>
      </c>
      <c r="D105" s="117" t="s">
        <v>329</v>
      </c>
      <c r="E105" s="286" t="s">
        <v>330</v>
      </c>
      <c r="F105" s="117" t="s">
        <v>192</v>
      </c>
      <c r="G105" s="117" t="s">
        <v>193</v>
      </c>
      <c r="H105" s="117" t="s">
        <v>20</v>
      </c>
      <c r="I105" s="117"/>
      <c r="J105" s="117" t="s">
        <v>194</v>
      </c>
      <c r="K105" s="117" t="s">
        <v>195</v>
      </c>
      <c r="L105" s="118">
        <v>0</v>
      </c>
      <c r="M105" s="118">
        <v>0</v>
      </c>
      <c r="N105" s="118">
        <v>3185.79</v>
      </c>
      <c r="O105" s="215">
        <v>5</v>
      </c>
    </row>
    <row r="106" spans="2:16" s="4" customFormat="1" x14ac:dyDescent="0.25">
      <c r="B106" s="117" t="s">
        <v>331</v>
      </c>
      <c r="C106" s="286" t="s">
        <v>332</v>
      </c>
      <c r="D106" s="117" t="s">
        <v>333</v>
      </c>
      <c r="E106" s="286" t="s">
        <v>334</v>
      </c>
      <c r="F106" s="117" t="s">
        <v>200</v>
      </c>
      <c r="G106" s="117" t="s">
        <v>201</v>
      </c>
      <c r="H106" s="117" t="s">
        <v>20</v>
      </c>
      <c r="I106" s="117"/>
      <c r="J106" s="117" t="s">
        <v>194</v>
      </c>
      <c r="K106" s="117" t="s">
        <v>195</v>
      </c>
      <c r="L106" s="118">
        <v>100000</v>
      </c>
      <c r="M106" s="118">
        <v>100000</v>
      </c>
      <c r="N106" s="118">
        <v>112579</v>
      </c>
      <c r="O106" s="215">
        <v>100</v>
      </c>
    </row>
    <row r="107" spans="2:16" s="4" customFormat="1" x14ac:dyDescent="0.25">
      <c r="B107" s="117" t="s">
        <v>331</v>
      </c>
      <c r="C107" s="286" t="s">
        <v>332</v>
      </c>
      <c r="D107" s="117" t="s">
        <v>333</v>
      </c>
      <c r="E107" s="286" t="s">
        <v>334</v>
      </c>
      <c r="F107" s="117" t="s">
        <v>192</v>
      </c>
      <c r="G107" s="117" t="s">
        <v>193</v>
      </c>
      <c r="H107" s="117" t="s">
        <v>20</v>
      </c>
      <c r="I107" s="117"/>
      <c r="J107" s="117" t="s">
        <v>194</v>
      </c>
      <c r="K107" s="117" t="s">
        <v>195</v>
      </c>
      <c r="L107" s="118">
        <v>0</v>
      </c>
      <c r="M107" s="118">
        <v>0</v>
      </c>
      <c r="N107" s="118">
        <v>45859</v>
      </c>
      <c r="O107" s="215">
        <v>40</v>
      </c>
    </row>
    <row r="108" spans="2:16" s="4" customFormat="1" x14ac:dyDescent="0.25">
      <c r="B108" s="117" t="s">
        <v>331</v>
      </c>
      <c r="C108" s="286" t="s">
        <v>332</v>
      </c>
      <c r="D108" s="117" t="s">
        <v>335</v>
      </c>
      <c r="E108" s="286" t="s">
        <v>336</v>
      </c>
      <c r="F108" s="117" t="s">
        <v>200</v>
      </c>
      <c r="G108" s="117" t="s">
        <v>201</v>
      </c>
      <c r="H108" s="117" t="s">
        <v>20</v>
      </c>
      <c r="I108" s="117"/>
      <c r="J108" s="117" t="s">
        <v>194</v>
      </c>
      <c r="K108" s="117" t="s">
        <v>195</v>
      </c>
      <c r="L108" s="118">
        <v>400000</v>
      </c>
      <c r="M108" s="118">
        <v>400000</v>
      </c>
      <c r="N108" s="118">
        <v>575748</v>
      </c>
      <c r="O108" s="215">
        <v>400</v>
      </c>
    </row>
    <row r="109" spans="2:16" s="4" customFormat="1" x14ac:dyDescent="0.25">
      <c r="B109" s="117" t="s">
        <v>331</v>
      </c>
      <c r="C109" s="286" t="s">
        <v>332</v>
      </c>
      <c r="D109" s="117" t="s">
        <v>337</v>
      </c>
      <c r="E109" s="286" t="s">
        <v>338</v>
      </c>
      <c r="F109" s="117" t="s">
        <v>200</v>
      </c>
      <c r="G109" s="117" t="s">
        <v>201</v>
      </c>
      <c r="H109" s="117" t="s">
        <v>20</v>
      </c>
      <c r="I109" s="117"/>
      <c r="J109" s="117" t="s">
        <v>194</v>
      </c>
      <c r="K109" s="117" t="s">
        <v>195</v>
      </c>
      <c r="L109" s="118">
        <v>2500000</v>
      </c>
      <c r="M109" s="118">
        <v>2500000</v>
      </c>
      <c r="N109" s="118">
        <v>2363257.83</v>
      </c>
      <c r="O109" s="215">
        <v>2500</v>
      </c>
      <c r="P109" s="4" t="s">
        <v>1466</v>
      </c>
    </row>
    <row r="110" spans="2:16" s="4" customFormat="1" x14ac:dyDescent="0.25">
      <c r="B110" s="117" t="s">
        <v>339</v>
      </c>
      <c r="C110" s="286" t="s">
        <v>340</v>
      </c>
      <c r="D110" s="117" t="s">
        <v>341</v>
      </c>
      <c r="E110" s="286" t="s">
        <v>342</v>
      </c>
      <c r="F110" s="117" t="s">
        <v>192</v>
      </c>
      <c r="G110" s="117" t="s">
        <v>193</v>
      </c>
      <c r="H110" s="117" t="s">
        <v>20</v>
      </c>
      <c r="I110" s="117"/>
      <c r="J110" s="117" t="s">
        <v>194</v>
      </c>
      <c r="K110" s="117" t="s">
        <v>195</v>
      </c>
      <c r="L110" s="118">
        <v>0</v>
      </c>
      <c r="M110" s="118">
        <v>0</v>
      </c>
      <c r="N110" s="118">
        <v>501</v>
      </c>
      <c r="O110" s="215">
        <v>5</v>
      </c>
    </row>
    <row r="111" spans="2:16" s="4" customFormat="1" x14ac:dyDescent="0.25">
      <c r="B111" s="117" t="s">
        <v>343</v>
      </c>
      <c r="C111" s="286" t="s">
        <v>344</v>
      </c>
      <c r="D111" s="117" t="s">
        <v>17</v>
      </c>
      <c r="E111" s="286"/>
      <c r="F111" s="117" t="s">
        <v>219</v>
      </c>
      <c r="G111" s="117" t="s">
        <v>220</v>
      </c>
      <c r="H111" s="117" t="s">
        <v>20</v>
      </c>
      <c r="I111" s="117"/>
      <c r="J111" s="117" t="s">
        <v>221</v>
      </c>
      <c r="K111" s="117" t="s">
        <v>222</v>
      </c>
      <c r="L111" s="118">
        <v>0</v>
      </c>
      <c r="M111" s="118">
        <v>0</v>
      </c>
      <c r="N111" s="118">
        <v>55000</v>
      </c>
      <c r="O111" s="215">
        <v>5</v>
      </c>
    </row>
    <row r="112" spans="2:16" s="4" customFormat="1" x14ac:dyDescent="0.25">
      <c r="B112" s="117" t="s">
        <v>343</v>
      </c>
      <c r="C112" s="286" t="s">
        <v>344</v>
      </c>
      <c r="D112" s="117" t="s">
        <v>233</v>
      </c>
      <c r="E112" s="286" t="s">
        <v>234</v>
      </c>
      <c r="F112" s="117" t="s">
        <v>219</v>
      </c>
      <c r="G112" s="117" t="s">
        <v>220</v>
      </c>
      <c r="H112" s="117" t="s">
        <v>20</v>
      </c>
      <c r="I112" s="117"/>
      <c r="J112" s="117" t="s">
        <v>221</v>
      </c>
      <c r="K112" s="117" t="s">
        <v>222</v>
      </c>
      <c r="L112" s="118">
        <v>5000</v>
      </c>
      <c r="M112" s="118">
        <v>5000</v>
      </c>
      <c r="N112" s="118">
        <v>52300</v>
      </c>
      <c r="O112" s="215">
        <v>5</v>
      </c>
    </row>
    <row r="113" spans="2:15" s="4" customFormat="1" x14ac:dyDescent="0.25">
      <c r="B113" s="117" t="s">
        <v>343</v>
      </c>
      <c r="C113" s="286" t="s">
        <v>344</v>
      </c>
      <c r="D113" s="117" t="s">
        <v>345</v>
      </c>
      <c r="E113" s="286" t="s">
        <v>346</v>
      </c>
      <c r="F113" s="117" t="s">
        <v>192</v>
      </c>
      <c r="G113" s="117" t="s">
        <v>193</v>
      </c>
      <c r="H113" s="117" t="s">
        <v>20</v>
      </c>
      <c r="I113" s="117"/>
      <c r="J113" s="117" t="s">
        <v>221</v>
      </c>
      <c r="K113" s="117" t="s">
        <v>222</v>
      </c>
      <c r="L113" s="118">
        <v>10000</v>
      </c>
      <c r="M113" s="118">
        <v>10000</v>
      </c>
      <c r="N113" s="118">
        <v>3000</v>
      </c>
      <c r="O113" s="215">
        <v>10</v>
      </c>
    </row>
    <row r="114" spans="2:15" s="4" customFormat="1" x14ac:dyDescent="0.25">
      <c r="B114" s="117" t="s">
        <v>349</v>
      </c>
      <c r="C114" s="286" t="s">
        <v>350</v>
      </c>
      <c r="D114" s="117" t="s">
        <v>351</v>
      </c>
      <c r="E114" s="286" t="s">
        <v>352</v>
      </c>
      <c r="F114" s="117" t="s">
        <v>263</v>
      </c>
      <c r="G114" s="117" t="s">
        <v>264</v>
      </c>
      <c r="H114" s="117" t="s">
        <v>20</v>
      </c>
      <c r="I114" s="117"/>
      <c r="J114" s="117" t="s">
        <v>176</v>
      </c>
      <c r="K114" s="117" t="s">
        <v>177</v>
      </c>
      <c r="L114" s="118">
        <v>10000</v>
      </c>
      <c r="M114" s="118">
        <v>38341</v>
      </c>
      <c r="N114" s="118">
        <v>29074</v>
      </c>
      <c r="O114" s="215">
        <v>10</v>
      </c>
    </row>
    <row r="115" spans="2:15" s="4" customFormat="1" x14ac:dyDescent="0.25">
      <c r="B115" s="117" t="s">
        <v>353</v>
      </c>
      <c r="C115" s="286" t="s">
        <v>354</v>
      </c>
      <c r="D115" s="117" t="s">
        <v>17</v>
      </c>
      <c r="E115" s="286"/>
      <c r="F115" s="117" t="s">
        <v>200</v>
      </c>
      <c r="G115" s="117" t="s">
        <v>201</v>
      </c>
      <c r="H115" s="117" t="s">
        <v>20</v>
      </c>
      <c r="I115" s="117"/>
      <c r="J115" s="117" t="s">
        <v>355</v>
      </c>
      <c r="K115" s="117" t="s">
        <v>356</v>
      </c>
      <c r="L115" s="118">
        <v>10000</v>
      </c>
      <c r="M115" s="118">
        <v>10000</v>
      </c>
      <c r="N115" s="118">
        <v>0</v>
      </c>
      <c r="O115" s="215">
        <v>10</v>
      </c>
    </row>
    <row r="116" spans="2:15" s="4" customFormat="1" x14ac:dyDescent="0.25">
      <c r="B116" s="117" t="s">
        <v>353</v>
      </c>
      <c r="C116" s="286" t="s">
        <v>354</v>
      </c>
      <c r="D116" s="117" t="s">
        <v>17</v>
      </c>
      <c r="E116" s="286"/>
      <c r="F116" s="117" t="s">
        <v>219</v>
      </c>
      <c r="G116" s="117" t="s">
        <v>220</v>
      </c>
      <c r="H116" s="117" t="s">
        <v>20</v>
      </c>
      <c r="I116" s="117"/>
      <c r="J116" s="117" t="s">
        <v>355</v>
      </c>
      <c r="K116" s="117" t="s">
        <v>356</v>
      </c>
      <c r="L116" s="118">
        <v>10000</v>
      </c>
      <c r="M116" s="118">
        <v>10000</v>
      </c>
      <c r="N116" s="118">
        <v>19000</v>
      </c>
      <c r="O116" s="215">
        <v>10</v>
      </c>
    </row>
    <row r="117" spans="2:15" s="4" customFormat="1" x14ac:dyDescent="0.25">
      <c r="B117" s="117" t="s">
        <v>353</v>
      </c>
      <c r="C117" s="286" t="s">
        <v>354</v>
      </c>
      <c r="D117" s="117" t="s">
        <v>233</v>
      </c>
      <c r="E117" s="286" t="s">
        <v>234</v>
      </c>
      <c r="F117" s="117" t="s">
        <v>219</v>
      </c>
      <c r="G117" s="117" t="s">
        <v>220</v>
      </c>
      <c r="H117" s="117" t="s">
        <v>20</v>
      </c>
      <c r="I117" s="117"/>
      <c r="J117" s="117" t="s">
        <v>355</v>
      </c>
      <c r="K117" s="117" t="s">
        <v>356</v>
      </c>
      <c r="L117" s="118">
        <v>200000</v>
      </c>
      <c r="M117" s="118">
        <v>200000</v>
      </c>
      <c r="N117" s="118">
        <v>165700</v>
      </c>
      <c r="O117" s="215">
        <v>200</v>
      </c>
    </row>
    <row r="118" spans="2:15" s="4" customFormat="1" x14ac:dyDescent="0.25">
      <c r="B118" s="117" t="s">
        <v>353</v>
      </c>
      <c r="C118" s="286" t="s">
        <v>354</v>
      </c>
      <c r="D118" s="117" t="s">
        <v>357</v>
      </c>
      <c r="E118" s="286" t="s">
        <v>358</v>
      </c>
      <c r="F118" s="117" t="s">
        <v>192</v>
      </c>
      <c r="G118" s="117" t="s">
        <v>193</v>
      </c>
      <c r="H118" s="117" t="s">
        <v>20</v>
      </c>
      <c r="I118" s="117"/>
      <c r="J118" s="117" t="s">
        <v>355</v>
      </c>
      <c r="K118" s="117" t="s">
        <v>356</v>
      </c>
      <c r="L118" s="118">
        <v>0</v>
      </c>
      <c r="M118" s="118">
        <v>0</v>
      </c>
      <c r="N118" s="118">
        <v>442.22</v>
      </c>
      <c r="O118" s="215">
        <v>5</v>
      </c>
    </row>
    <row r="119" spans="2:15" s="4" customFormat="1" x14ac:dyDescent="0.25">
      <c r="B119" s="117" t="s">
        <v>353</v>
      </c>
      <c r="C119" s="286" t="s">
        <v>354</v>
      </c>
      <c r="D119" s="117" t="s">
        <v>198</v>
      </c>
      <c r="E119" s="286" t="s">
        <v>199</v>
      </c>
      <c r="F119" s="117" t="s">
        <v>192</v>
      </c>
      <c r="G119" s="117" t="s">
        <v>193</v>
      </c>
      <c r="H119" s="117" t="s">
        <v>20</v>
      </c>
      <c r="I119" s="117"/>
      <c r="J119" s="117" t="s">
        <v>194</v>
      </c>
      <c r="K119" s="117" t="s">
        <v>195</v>
      </c>
      <c r="L119" s="118">
        <v>0</v>
      </c>
      <c r="M119" s="118">
        <v>0</v>
      </c>
      <c r="N119" s="118">
        <v>8654.89</v>
      </c>
      <c r="O119" s="215">
        <v>5</v>
      </c>
    </row>
    <row r="120" spans="2:15" s="4" customFormat="1" x14ac:dyDescent="0.25">
      <c r="B120" s="117" t="s">
        <v>359</v>
      </c>
      <c r="C120" s="286" t="s">
        <v>360</v>
      </c>
      <c r="D120" s="117" t="s">
        <v>17</v>
      </c>
      <c r="E120" s="286"/>
      <c r="F120" s="117" t="s">
        <v>192</v>
      </c>
      <c r="G120" s="117" t="s">
        <v>193</v>
      </c>
      <c r="H120" s="117" t="s">
        <v>20</v>
      </c>
      <c r="I120" s="117"/>
      <c r="J120" s="117" t="s">
        <v>194</v>
      </c>
      <c r="K120" s="117" t="s">
        <v>195</v>
      </c>
      <c r="L120" s="118">
        <v>170000</v>
      </c>
      <c r="M120" s="118">
        <v>170000</v>
      </c>
      <c r="N120" s="118">
        <v>207200</v>
      </c>
      <c r="O120" s="215">
        <v>150</v>
      </c>
    </row>
    <row r="121" spans="2:15" s="4" customFormat="1" x14ac:dyDescent="0.25">
      <c r="B121" s="117" t="s">
        <v>361</v>
      </c>
      <c r="C121" s="286" t="s">
        <v>362</v>
      </c>
      <c r="D121" s="117" t="s">
        <v>17</v>
      </c>
      <c r="E121" s="286"/>
      <c r="F121" s="117" t="s">
        <v>200</v>
      </c>
      <c r="G121" s="117" t="s">
        <v>201</v>
      </c>
      <c r="H121" s="117" t="s">
        <v>20</v>
      </c>
      <c r="I121" s="117"/>
      <c r="J121" s="117" t="s">
        <v>221</v>
      </c>
      <c r="K121" s="117" t="s">
        <v>222</v>
      </c>
      <c r="L121" s="118">
        <v>5000</v>
      </c>
      <c r="M121" s="118">
        <v>5000</v>
      </c>
      <c r="N121" s="118">
        <v>6245</v>
      </c>
      <c r="O121" s="215">
        <v>5</v>
      </c>
    </row>
    <row r="122" spans="2:15" s="4" customFormat="1" x14ac:dyDescent="0.25">
      <c r="B122" s="117" t="s">
        <v>361</v>
      </c>
      <c r="C122" s="286" t="s">
        <v>362</v>
      </c>
      <c r="D122" s="117" t="s">
        <v>17</v>
      </c>
      <c r="E122" s="286"/>
      <c r="F122" s="117" t="s">
        <v>200</v>
      </c>
      <c r="G122" s="117" t="s">
        <v>201</v>
      </c>
      <c r="H122" s="117" t="s">
        <v>20</v>
      </c>
      <c r="I122" s="117"/>
      <c r="J122" s="117" t="s">
        <v>363</v>
      </c>
      <c r="K122" s="117" t="s">
        <v>364</v>
      </c>
      <c r="L122" s="118">
        <v>5000</v>
      </c>
      <c r="M122" s="118">
        <v>5000</v>
      </c>
      <c r="N122" s="118">
        <v>0</v>
      </c>
      <c r="O122" s="215">
        <v>5</v>
      </c>
    </row>
    <row r="123" spans="2:15" s="4" customFormat="1" x14ac:dyDescent="0.25">
      <c r="B123" s="117" t="s">
        <v>361</v>
      </c>
      <c r="C123" s="286" t="s">
        <v>362</v>
      </c>
      <c r="D123" s="117" t="s">
        <v>17</v>
      </c>
      <c r="E123" s="286"/>
      <c r="F123" s="117" t="s">
        <v>200</v>
      </c>
      <c r="G123" s="117" t="s">
        <v>201</v>
      </c>
      <c r="H123" s="117" t="s">
        <v>20</v>
      </c>
      <c r="I123" s="117"/>
      <c r="J123" s="117" t="s">
        <v>365</v>
      </c>
      <c r="K123" s="117" t="s">
        <v>366</v>
      </c>
      <c r="L123" s="118">
        <v>5000</v>
      </c>
      <c r="M123" s="118">
        <v>5000</v>
      </c>
      <c r="N123" s="118">
        <v>0</v>
      </c>
      <c r="O123" s="215">
        <v>5</v>
      </c>
    </row>
    <row r="124" spans="2:15" s="4" customFormat="1" x14ac:dyDescent="0.25">
      <c r="B124" s="117" t="s">
        <v>361</v>
      </c>
      <c r="C124" s="286" t="s">
        <v>362</v>
      </c>
      <c r="D124" s="117" t="s">
        <v>17</v>
      </c>
      <c r="E124" s="286"/>
      <c r="F124" s="117" t="s">
        <v>200</v>
      </c>
      <c r="G124" s="117" t="s">
        <v>201</v>
      </c>
      <c r="H124" s="117" t="s">
        <v>20</v>
      </c>
      <c r="I124" s="117"/>
      <c r="J124" s="117" t="s">
        <v>194</v>
      </c>
      <c r="K124" s="117" t="s">
        <v>195</v>
      </c>
      <c r="L124" s="118">
        <v>5000</v>
      </c>
      <c r="M124" s="118">
        <v>5000</v>
      </c>
      <c r="N124" s="118">
        <v>6899.64</v>
      </c>
      <c r="O124" s="215">
        <v>5</v>
      </c>
    </row>
    <row r="125" spans="2:15" s="4" customFormat="1" x14ac:dyDescent="0.25">
      <c r="B125" s="117" t="s">
        <v>361</v>
      </c>
      <c r="C125" s="286" t="s">
        <v>362</v>
      </c>
      <c r="D125" s="117" t="s">
        <v>17</v>
      </c>
      <c r="E125" s="286"/>
      <c r="F125" s="117" t="s">
        <v>200</v>
      </c>
      <c r="G125" s="117" t="s">
        <v>201</v>
      </c>
      <c r="H125" s="117" t="s">
        <v>20</v>
      </c>
      <c r="I125" s="117"/>
      <c r="J125" s="117" t="s">
        <v>311</v>
      </c>
      <c r="K125" s="117" t="s">
        <v>312</v>
      </c>
      <c r="L125" s="118">
        <v>5000</v>
      </c>
      <c r="M125" s="118">
        <v>5000</v>
      </c>
      <c r="N125" s="118">
        <v>0</v>
      </c>
      <c r="O125" s="215">
        <v>5</v>
      </c>
    </row>
    <row r="126" spans="2:15" s="4" customFormat="1" x14ac:dyDescent="0.25">
      <c r="B126" s="117" t="s">
        <v>361</v>
      </c>
      <c r="C126" s="286" t="s">
        <v>362</v>
      </c>
      <c r="D126" s="117" t="s">
        <v>17</v>
      </c>
      <c r="E126" s="286"/>
      <c r="F126" s="117" t="s">
        <v>367</v>
      </c>
      <c r="G126" s="117" t="s">
        <v>368</v>
      </c>
      <c r="H126" s="117" t="s">
        <v>20</v>
      </c>
      <c r="I126" s="117"/>
      <c r="J126" s="117" t="s">
        <v>363</v>
      </c>
      <c r="K126" s="117" t="s">
        <v>364</v>
      </c>
      <c r="L126" s="118">
        <v>5000</v>
      </c>
      <c r="M126" s="118">
        <v>5000</v>
      </c>
      <c r="N126" s="118">
        <v>0</v>
      </c>
      <c r="O126" s="215">
        <v>5</v>
      </c>
    </row>
    <row r="127" spans="2:15" s="4" customFormat="1" x14ac:dyDescent="0.25">
      <c r="B127" s="117" t="s">
        <v>361</v>
      </c>
      <c r="C127" s="286" t="s">
        <v>362</v>
      </c>
      <c r="D127" s="117" t="s">
        <v>17</v>
      </c>
      <c r="E127" s="286"/>
      <c r="F127" s="117" t="s">
        <v>367</v>
      </c>
      <c r="G127" s="117" t="s">
        <v>368</v>
      </c>
      <c r="H127" s="117" t="s">
        <v>20</v>
      </c>
      <c r="I127" s="117"/>
      <c r="J127" s="117" t="s">
        <v>311</v>
      </c>
      <c r="K127" s="117" t="s">
        <v>312</v>
      </c>
      <c r="L127" s="118">
        <v>5000</v>
      </c>
      <c r="M127" s="118">
        <v>5000</v>
      </c>
      <c r="N127" s="118">
        <v>0</v>
      </c>
      <c r="O127" s="215">
        <v>5</v>
      </c>
    </row>
    <row r="128" spans="2:15" s="4" customFormat="1" x14ac:dyDescent="0.25">
      <c r="B128" s="117" t="s">
        <v>361</v>
      </c>
      <c r="C128" s="286" t="s">
        <v>362</v>
      </c>
      <c r="D128" s="117" t="s">
        <v>17</v>
      </c>
      <c r="E128" s="286"/>
      <c r="F128" s="117" t="s">
        <v>219</v>
      </c>
      <c r="G128" s="117" t="s">
        <v>220</v>
      </c>
      <c r="H128" s="117" t="s">
        <v>20</v>
      </c>
      <c r="I128" s="117"/>
      <c r="J128" s="117" t="s">
        <v>369</v>
      </c>
      <c r="K128" s="117" t="s">
        <v>370</v>
      </c>
      <c r="L128" s="118">
        <v>5000</v>
      </c>
      <c r="M128" s="118">
        <v>5000</v>
      </c>
      <c r="N128" s="118">
        <v>0</v>
      </c>
      <c r="O128" s="215">
        <v>5</v>
      </c>
    </row>
    <row r="129" spans="2:15" s="4" customFormat="1" x14ac:dyDescent="0.25">
      <c r="B129" s="117" t="s">
        <v>361</v>
      </c>
      <c r="C129" s="286" t="s">
        <v>362</v>
      </c>
      <c r="D129" s="117" t="s">
        <v>17</v>
      </c>
      <c r="E129" s="286"/>
      <c r="F129" s="117" t="s">
        <v>219</v>
      </c>
      <c r="G129" s="117" t="s">
        <v>220</v>
      </c>
      <c r="H129" s="117" t="s">
        <v>20</v>
      </c>
      <c r="I129" s="117"/>
      <c r="J129" s="117" t="s">
        <v>371</v>
      </c>
      <c r="K129" s="117" t="s">
        <v>372</v>
      </c>
      <c r="L129" s="118">
        <v>5000</v>
      </c>
      <c r="M129" s="118">
        <v>5000</v>
      </c>
      <c r="N129" s="118">
        <v>49293</v>
      </c>
      <c r="O129" s="215">
        <v>5</v>
      </c>
    </row>
    <row r="130" spans="2:15" s="4" customFormat="1" x14ac:dyDescent="0.25">
      <c r="B130" s="117" t="s">
        <v>361</v>
      </c>
      <c r="C130" s="286" t="s">
        <v>362</v>
      </c>
      <c r="D130" s="117" t="s">
        <v>17</v>
      </c>
      <c r="E130" s="286"/>
      <c r="F130" s="117" t="s">
        <v>219</v>
      </c>
      <c r="G130" s="117" t="s">
        <v>220</v>
      </c>
      <c r="H130" s="117" t="s">
        <v>20</v>
      </c>
      <c r="I130" s="117"/>
      <c r="J130" s="117" t="s">
        <v>235</v>
      </c>
      <c r="K130" s="117" t="s">
        <v>236</v>
      </c>
      <c r="L130" s="118">
        <v>5000</v>
      </c>
      <c r="M130" s="118">
        <v>5000</v>
      </c>
      <c r="N130" s="118">
        <v>8000</v>
      </c>
      <c r="O130" s="215">
        <v>5</v>
      </c>
    </row>
    <row r="131" spans="2:15" s="4" customFormat="1" x14ac:dyDescent="0.25">
      <c r="B131" s="117" t="s">
        <v>361</v>
      </c>
      <c r="C131" s="286" t="s">
        <v>362</v>
      </c>
      <c r="D131" s="117" t="s">
        <v>17</v>
      </c>
      <c r="E131" s="286"/>
      <c r="F131" s="117" t="s">
        <v>219</v>
      </c>
      <c r="G131" s="117" t="s">
        <v>220</v>
      </c>
      <c r="H131" s="117" t="s">
        <v>20</v>
      </c>
      <c r="I131" s="117"/>
      <c r="J131" s="117" t="s">
        <v>194</v>
      </c>
      <c r="K131" s="117" t="s">
        <v>195</v>
      </c>
      <c r="L131" s="118">
        <v>5000</v>
      </c>
      <c r="M131" s="118">
        <v>5000</v>
      </c>
      <c r="N131" s="118">
        <v>0</v>
      </c>
      <c r="O131" s="215">
        <v>5</v>
      </c>
    </row>
    <row r="132" spans="2:15" s="4" customFormat="1" x14ac:dyDescent="0.25">
      <c r="B132" s="117" t="s">
        <v>361</v>
      </c>
      <c r="C132" s="286" t="s">
        <v>362</v>
      </c>
      <c r="D132" s="117" t="s">
        <v>17</v>
      </c>
      <c r="E132" s="286"/>
      <c r="F132" s="117" t="s">
        <v>192</v>
      </c>
      <c r="G132" s="117" t="s">
        <v>193</v>
      </c>
      <c r="H132" s="117" t="s">
        <v>20</v>
      </c>
      <c r="I132" s="117"/>
      <c r="J132" s="117" t="s">
        <v>21</v>
      </c>
      <c r="K132" s="117"/>
      <c r="L132" s="118">
        <v>5000</v>
      </c>
      <c r="M132" s="118">
        <v>5000</v>
      </c>
      <c r="N132" s="118">
        <v>0</v>
      </c>
      <c r="O132" s="215">
        <v>5</v>
      </c>
    </row>
    <row r="133" spans="2:15" s="4" customFormat="1" x14ac:dyDescent="0.25">
      <c r="B133" s="117" t="s">
        <v>361</v>
      </c>
      <c r="C133" s="286" t="s">
        <v>362</v>
      </c>
      <c r="D133" s="117" t="s">
        <v>17</v>
      </c>
      <c r="E133" s="286"/>
      <c r="F133" s="117" t="s">
        <v>192</v>
      </c>
      <c r="G133" s="117" t="s">
        <v>193</v>
      </c>
      <c r="H133" s="117" t="s">
        <v>20</v>
      </c>
      <c r="I133" s="117"/>
      <c r="J133" s="117" t="s">
        <v>204</v>
      </c>
      <c r="K133" s="117" t="s">
        <v>205</v>
      </c>
      <c r="L133" s="118">
        <v>5000</v>
      </c>
      <c r="M133" s="118">
        <v>5000</v>
      </c>
      <c r="N133" s="118">
        <v>1000</v>
      </c>
      <c r="O133" s="215">
        <v>5</v>
      </c>
    </row>
    <row r="134" spans="2:15" s="4" customFormat="1" x14ac:dyDescent="0.25">
      <c r="B134" s="117" t="s">
        <v>361</v>
      </c>
      <c r="C134" s="286" t="s">
        <v>362</v>
      </c>
      <c r="D134" s="117" t="s">
        <v>17</v>
      </c>
      <c r="E134" s="286"/>
      <c r="F134" s="117" t="s">
        <v>209</v>
      </c>
      <c r="G134" s="117" t="s">
        <v>210</v>
      </c>
      <c r="H134" s="117" t="s">
        <v>20</v>
      </c>
      <c r="I134" s="117"/>
      <c r="J134" s="117" t="s">
        <v>194</v>
      </c>
      <c r="K134" s="117" t="s">
        <v>195</v>
      </c>
      <c r="L134" s="118">
        <v>5000</v>
      </c>
      <c r="M134" s="118">
        <v>5000</v>
      </c>
      <c r="N134" s="118">
        <v>32826.839999999997</v>
      </c>
      <c r="O134" s="215">
        <v>5</v>
      </c>
    </row>
    <row r="135" spans="2:15" s="4" customFormat="1" x14ac:dyDescent="0.25">
      <c r="B135" s="117" t="s">
        <v>361</v>
      </c>
      <c r="C135" s="286" t="s">
        <v>362</v>
      </c>
      <c r="D135" s="117" t="s">
        <v>233</v>
      </c>
      <c r="E135" s="286" t="s">
        <v>234</v>
      </c>
      <c r="F135" s="117" t="s">
        <v>219</v>
      </c>
      <c r="G135" s="117" t="s">
        <v>220</v>
      </c>
      <c r="H135" s="117" t="s">
        <v>20</v>
      </c>
      <c r="I135" s="117"/>
      <c r="J135" s="117" t="s">
        <v>373</v>
      </c>
      <c r="K135" s="117" t="s">
        <v>374</v>
      </c>
      <c r="L135" s="118">
        <v>5000</v>
      </c>
      <c r="M135" s="118">
        <v>5000</v>
      </c>
      <c r="N135" s="118">
        <v>24000</v>
      </c>
      <c r="O135" s="215">
        <v>5</v>
      </c>
    </row>
    <row r="136" spans="2:15" s="4" customFormat="1" x14ac:dyDescent="0.25">
      <c r="B136" s="117" t="s">
        <v>361</v>
      </c>
      <c r="C136" s="286" t="s">
        <v>362</v>
      </c>
      <c r="D136" s="117" t="s">
        <v>233</v>
      </c>
      <c r="E136" s="286" t="s">
        <v>234</v>
      </c>
      <c r="F136" s="117" t="s">
        <v>219</v>
      </c>
      <c r="G136" s="117" t="s">
        <v>220</v>
      </c>
      <c r="H136" s="117" t="s">
        <v>20</v>
      </c>
      <c r="I136" s="117"/>
      <c r="J136" s="117" t="s">
        <v>369</v>
      </c>
      <c r="K136" s="117" t="s">
        <v>370</v>
      </c>
      <c r="L136" s="118">
        <v>5000</v>
      </c>
      <c r="M136" s="118">
        <v>5000</v>
      </c>
      <c r="N136" s="118">
        <v>26300</v>
      </c>
      <c r="O136" s="215">
        <v>5</v>
      </c>
    </row>
    <row r="137" spans="2:15" s="4" customFormat="1" x14ac:dyDescent="0.25">
      <c r="B137" s="117" t="s">
        <v>361</v>
      </c>
      <c r="C137" s="286" t="s">
        <v>362</v>
      </c>
      <c r="D137" s="117" t="s">
        <v>233</v>
      </c>
      <c r="E137" s="286" t="s">
        <v>234</v>
      </c>
      <c r="F137" s="117" t="s">
        <v>219</v>
      </c>
      <c r="G137" s="117" t="s">
        <v>220</v>
      </c>
      <c r="H137" s="117" t="s">
        <v>20</v>
      </c>
      <c r="I137" s="117"/>
      <c r="J137" s="117" t="s">
        <v>235</v>
      </c>
      <c r="K137" s="117" t="s">
        <v>236</v>
      </c>
      <c r="L137" s="118">
        <v>0</v>
      </c>
      <c r="M137" s="118">
        <v>0</v>
      </c>
      <c r="N137" s="118">
        <v>4900</v>
      </c>
      <c r="O137" s="215">
        <v>5</v>
      </c>
    </row>
    <row r="138" spans="2:15" s="4" customFormat="1" x14ac:dyDescent="0.25">
      <c r="B138" s="117" t="s">
        <v>361</v>
      </c>
      <c r="C138" s="286" t="s">
        <v>362</v>
      </c>
      <c r="D138" s="117" t="s">
        <v>375</v>
      </c>
      <c r="E138" s="286" t="s">
        <v>376</v>
      </c>
      <c r="F138" s="117" t="s">
        <v>192</v>
      </c>
      <c r="G138" s="117" t="s">
        <v>193</v>
      </c>
      <c r="H138" s="117" t="s">
        <v>20</v>
      </c>
      <c r="I138" s="117"/>
      <c r="J138" s="117" t="s">
        <v>371</v>
      </c>
      <c r="K138" s="117" t="s">
        <v>372</v>
      </c>
      <c r="L138" s="118">
        <v>5000</v>
      </c>
      <c r="M138" s="118">
        <v>5000</v>
      </c>
      <c r="N138" s="118">
        <v>4000</v>
      </c>
      <c r="O138" s="215">
        <v>5</v>
      </c>
    </row>
    <row r="139" spans="2:15" s="4" customFormat="1" x14ac:dyDescent="0.25">
      <c r="B139" s="117" t="s">
        <v>361</v>
      </c>
      <c r="C139" s="286" t="s">
        <v>362</v>
      </c>
      <c r="D139" s="117" t="s">
        <v>375</v>
      </c>
      <c r="E139" s="286" t="s">
        <v>376</v>
      </c>
      <c r="F139" s="117" t="s">
        <v>192</v>
      </c>
      <c r="G139" s="117" t="s">
        <v>193</v>
      </c>
      <c r="H139" s="117" t="s">
        <v>20</v>
      </c>
      <c r="I139" s="117"/>
      <c r="J139" s="117" t="s">
        <v>235</v>
      </c>
      <c r="K139" s="117" t="s">
        <v>236</v>
      </c>
      <c r="L139" s="118">
        <v>5000</v>
      </c>
      <c r="M139" s="118">
        <v>5000</v>
      </c>
      <c r="N139" s="118">
        <v>0</v>
      </c>
      <c r="O139" s="215">
        <v>5</v>
      </c>
    </row>
    <row r="140" spans="2:15" s="4" customFormat="1" x14ac:dyDescent="0.25">
      <c r="B140" s="117" t="s">
        <v>361</v>
      </c>
      <c r="C140" s="286" t="s">
        <v>362</v>
      </c>
      <c r="D140" s="117" t="s">
        <v>377</v>
      </c>
      <c r="E140" s="286" t="s">
        <v>378</v>
      </c>
      <c r="F140" s="117" t="s">
        <v>192</v>
      </c>
      <c r="G140" s="117" t="s">
        <v>193</v>
      </c>
      <c r="H140" s="117" t="s">
        <v>20</v>
      </c>
      <c r="I140" s="117"/>
      <c r="J140" s="117" t="s">
        <v>369</v>
      </c>
      <c r="K140" s="117" t="s">
        <v>370</v>
      </c>
      <c r="L140" s="118">
        <v>5000</v>
      </c>
      <c r="M140" s="118">
        <v>5000</v>
      </c>
      <c r="N140" s="118">
        <v>2131</v>
      </c>
      <c r="O140" s="215">
        <v>5</v>
      </c>
    </row>
    <row r="141" spans="2:15" s="4" customFormat="1" x14ac:dyDescent="0.25">
      <c r="B141" s="117" t="s">
        <v>361</v>
      </c>
      <c r="C141" s="286" t="s">
        <v>362</v>
      </c>
      <c r="D141" s="117" t="s">
        <v>379</v>
      </c>
      <c r="E141" s="286" t="s">
        <v>380</v>
      </c>
      <c r="F141" s="117" t="s">
        <v>192</v>
      </c>
      <c r="G141" s="117" t="s">
        <v>193</v>
      </c>
      <c r="H141" s="117" t="s">
        <v>20</v>
      </c>
      <c r="I141" s="117"/>
      <c r="J141" s="117" t="s">
        <v>381</v>
      </c>
      <c r="K141" s="117" t="s">
        <v>382</v>
      </c>
      <c r="L141" s="118">
        <v>5000</v>
      </c>
      <c r="M141" s="118">
        <v>5000</v>
      </c>
      <c r="N141" s="118">
        <v>8940</v>
      </c>
      <c r="O141" s="215">
        <v>5</v>
      </c>
    </row>
    <row r="142" spans="2:15" s="4" customFormat="1" x14ac:dyDescent="0.25">
      <c r="B142" s="117" t="s">
        <v>361</v>
      </c>
      <c r="C142" s="286" t="s">
        <v>362</v>
      </c>
      <c r="D142" s="117" t="s">
        <v>379</v>
      </c>
      <c r="E142" s="286" t="s">
        <v>380</v>
      </c>
      <c r="F142" s="117" t="s">
        <v>209</v>
      </c>
      <c r="G142" s="117" t="s">
        <v>210</v>
      </c>
      <c r="H142" s="117" t="s">
        <v>20</v>
      </c>
      <c r="I142" s="117"/>
      <c r="J142" s="117" t="s">
        <v>381</v>
      </c>
      <c r="K142" s="117" t="s">
        <v>382</v>
      </c>
      <c r="L142" s="118">
        <v>5000</v>
      </c>
      <c r="M142" s="118">
        <v>5000</v>
      </c>
      <c r="N142" s="118">
        <v>6840</v>
      </c>
      <c r="O142" s="215">
        <v>5</v>
      </c>
    </row>
    <row r="143" spans="2:15" s="4" customFormat="1" x14ac:dyDescent="0.25">
      <c r="B143" s="117" t="s">
        <v>361</v>
      </c>
      <c r="C143" s="286" t="s">
        <v>362</v>
      </c>
      <c r="D143" s="117" t="s">
        <v>383</v>
      </c>
      <c r="E143" s="286" t="s">
        <v>384</v>
      </c>
      <c r="F143" s="117" t="s">
        <v>192</v>
      </c>
      <c r="G143" s="117" t="s">
        <v>193</v>
      </c>
      <c r="H143" s="117" t="s">
        <v>20</v>
      </c>
      <c r="I143" s="117"/>
      <c r="J143" s="117" t="s">
        <v>291</v>
      </c>
      <c r="K143" s="117" t="s">
        <v>292</v>
      </c>
      <c r="L143" s="118">
        <v>5000</v>
      </c>
      <c r="M143" s="118">
        <v>75000</v>
      </c>
      <c r="N143" s="118">
        <v>64100</v>
      </c>
      <c r="O143" s="215">
        <v>5</v>
      </c>
    </row>
    <row r="144" spans="2:15" s="4" customFormat="1" x14ac:dyDescent="0.25">
      <c r="B144" s="117" t="s">
        <v>361</v>
      </c>
      <c r="C144" s="286" t="s">
        <v>362</v>
      </c>
      <c r="D144" s="117" t="s">
        <v>385</v>
      </c>
      <c r="E144" s="286" t="s">
        <v>386</v>
      </c>
      <c r="F144" s="117" t="s">
        <v>192</v>
      </c>
      <c r="G144" s="117" t="s">
        <v>193</v>
      </c>
      <c r="H144" s="117" t="s">
        <v>20</v>
      </c>
      <c r="I144" s="117"/>
      <c r="J144" s="117" t="s">
        <v>291</v>
      </c>
      <c r="K144" s="117" t="s">
        <v>292</v>
      </c>
      <c r="L144" s="118">
        <v>5000</v>
      </c>
      <c r="M144" s="118">
        <v>5000</v>
      </c>
      <c r="N144" s="118">
        <v>6391.24</v>
      </c>
      <c r="O144" s="215">
        <v>5</v>
      </c>
    </row>
    <row r="145" spans="2:23" s="4" customFormat="1" x14ac:dyDescent="0.25">
      <c r="B145" s="117" t="s">
        <v>361</v>
      </c>
      <c r="C145" s="286" t="s">
        <v>362</v>
      </c>
      <c r="D145" s="117" t="s">
        <v>387</v>
      </c>
      <c r="E145" s="286" t="s">
        <v>388</v>
      </c>
      <c r="F145" s="117" t="s">
        <v>192</v>
      </c>
      <c r="G145" s="117" t="s">
        <v>193</v>
      </c>
      <c r="H145" s="117" t="s">
        <v>20</v>
      </c>
      <c r="I145" s="117"/>
      <c r="J145" s="117" t="s">
        <v>389</v>
      </c>
      <c r="K145" s="117" t="s">
        <v>390</v>
      </c>
      <c r="L145" s="118">
        <v>5000</v>
      </c>
      <c r="M145" s="118">
        <v>5000</v>
      </c>
      <c r="N145" s="118">
        <v>0</v>
      </c>
      <c r="O145" s="215">
        <v>5</v>
      </c>
    </row>
    <row r="146" spans="2:23" s="4" customFormat="1" x14ac:dyDescent="0.25">
      <c r="B146" s="117" t="s">
        <v>361</v>
      </c>
      <c r="C146" s="286" t="s">
        <v>362</v>
      </c>
      <c r="D146" s="117" t="s">
        <v>391</v>
      </c>
      <c r="E146" s="286" t="s">
        <v>392</v>
      </c>
      <c r="F146" s="117" t="s">
        <v>209</v>
      </c>
      <c r="G146" s="117" t="s">
        <v>210</v>
      </c>
      <c r="H146" s="117" t="s">
        <v>20</v>
      </c>
      <c r="I146" s="117"/>
      <c r="J146" s="117" t="s">
        <v>393</v>
      </c>
      <c r="K146" s="117" t="s">
        <v>394</v>
      </c>
      <c r="L146" s="118">
        <v>5000</v>
      </c>
      <c r="M146" s="118">
        <v>5000</v>
      </c>
      <c r="N146" s="118">
        <v>0</v>
      </c>
      <c r="O146" s="215">
        <v>5</v>
      </c>
    </row>
    <row r="147" spans="2:23" s="4" customFormat="1" x14ac:dyDescent="0.25">
      <c r="B147" s="117" t="s">
        <v>361</v>
      </c>
      <c r="C147" s="286" t="s">
        <v>362</v>
      </c>
      <c r="D147" s="117" t="s">
        <v>395</v>
      </c>
      <c r="E147" s="286" t="s">
        <v>396</v>
      </c>
      <c r="F147" s="117" t="s">
        <v>192</v>
      </c>
      <c r="G147" s="117" t="s">
        <v>193</v>
      </c>
      <c r="H147" s="117" t="s">
        <v>20</v>
      </c>
      <c r="I147" s="117"/>
      <c r="J147" s="117" t="s">
        <v>393</v>
      </c>
      <c r="K147" s="117" t="s">
        <v>394</v>
      </c>
      <c r="L147" s="118">
        <v>5000</v>
      </c>
      <c r="M147" s="118">
        <v>5000</v>
      </c>
      <c r="N147" s="118">
        <v>7450</v>
      </c>
      <c r="O147" s="215">
        <v>5</v>
      </c>
    </row>
    <row r="148" spans="2:23" s="4" customFormat="1" x14ac:dyDescent="0.25">
      <c r="B148" s="117" t="s">
        <v>361</v>
      </c>
      <c r="C148" s="286" t="s">
        <v>362</v>
      </c>
      <c r="D148" s="117" t="s">
        <v>395</v>
      </c>
      <c r="E148" s="286" t="s">
        <v>396</v>
      </c>
      <c r="F148" s="117" t="s">
        <v>209</v>
      </c>
      <c r="G148" s="117" t="s">
        <v>210</v>
      </c>
      <c r="H148" s="117" t="s">
        <v>20</v>
      </c>
      <c r="I148" s="117"/>
      <c r="J148" s="117" t="s">
        <v>393</v>
      </c>
      <c r="K148" s="117" t="s">
        <v>394</v>
      </c>
      <c r="L148" s="118">
        <v>5000</v>
      </c>
      <c r="M148" s="118">
        <v>5000</v>
      </c>
      <c r="N148" s="118">
        <v>5700</v>
      </c>
      <c r="O148" s="215">
        <v>5</v>
      </c>
    </row>
    <row r="149" spans="2:23" s="4" customFormat="1" x14ac:dyDescent="0.25">
      <c r="B149" s="117" t="s">
        <v>361</v>
      </c>
      <c r="C149" s="286" t="s">
        <v>362</v>
      </c>
      <c r="D149" s="117" t="s">
        <v>198</v>
      </c>
      <c r="E149" s="286" t="s">
        <v>199</v>
      </c>
      <c r="F149" s="117" t="s">
        <v>192</v>
      </c>
      <c r="G149" s="117" t="s">
        <v>193</v>
      </c>
      <c r="H149" s="117" t="s">
        <v>20</v>
      </c>
      <c r="I149" s="117"/>
      <c r="J149" s="117" t="s">
        <v>194</v>
      </c>
      <c r="K149" s="117" t="s">
        <v>195</v>
      </c>
      <c r="L149" s="118">
        <v>5000</v>
      </c>
      <c r="M149" s="118">
        <v>295000</v>
      </c>
      <c r="N149" s="118">
        <v>123490</v>
      </c>
      <c r="O149" s="215">
        <v>5</v>
      </c>
    </row>
    <row r="150" spans="2:23" s="4" customFormat="1" x14ac:dyDescent="0.25">
      <c r="B150" s="117" t="s">
        <v>361</v>
      </c>
      <c r="C150" s="286" t="s">
        <v>362</v>
      </c>
      <c r="D150" s="117" t="s">
        <v>277</v>
      </c>
      <c r="E150" s="286" t="s">
        <v>278</v>
      </c>
      <c r="F150" s="117" t="s">
        <v>200</v>
      </c>
      <c r="G150" s="117" t="s">
        <v>201</v>
      </c>
      <c r="H150" s="117" t="s">
        <v>20</v>
      </c>
      <c r="I150" s="117"/>
      <c r="J150" s="117" t="s">
        <v>194</v>
      </c>
      <c r="K150" s="117" t="s">
        <v>195</v>
      </c>
      <c r="L150" s="118">
        <v>0</v>
      </c>
      <c r="M150" s="118">
        <v>0</v>
      </c>
      <c r="N150" s="118">
        <v>5000</v>
      </c>
      <c r="O150" s="215">
        <v>5</v>
      </c>
    </row>
    <row r="151" spans="2:23" s="4" customFormat="1" x14ac:dyDescent="0.25">
      <c r="B151" s="117" t="s">
        <v>361</v>
      </c>
      <c r="C151" s="286" t="s">
        <v>362</v>
      </c>
      <c r="D151" s="117" t="s">
        <v>397</v>
      </c>
      <c r="E151" s="286" t="s">
        <v>398</v>
      </c>
      <c r="F151" s="117" t="s">
        <v>192</v>
      </c>
      <c r="G151" s="117" t="s">
        <v>193</v>
      </c>
      <c r="H151" s="117" t="s">
        <v>20</v>
      </c>
      <c r="I151" s="117"/>
      <c r="J151" s="117" t="s">
        <v>194</v>
      </c>
      <c r="K151" s="117" t="s">
        <v>195</v>
      </c>
      <c r="L151" s="118">
        <v>5000</v>
      </c>
      <c r="M151" s="118">
        <v>5000</v>
      </c>
      <c r="N151" s="118">
        <v>0</v>
      </c>
      <c r="O151" s="215">
        <v>5</v>
      </c>
    </row>
    <row r="152" spans="2:23" s="4" customFormat="1" x14ac:dyDescent="0.25">
      <c r="B152" s="117" t="s">
        <v>361</v>
      </c>
      <c r="C152" s="286" t="s">
        <v>362</v>
      </c>
      <c r="D152" s="117" t="s">
        <v>399</v>
      </c>
      <c r="E152" s="286" t="s">
        <v>400</v>
      </c>
      <c r="F152" s="117" t="s">
        <v>192</v>
      </c>
      <c r="G152" s="117" t="s">
        <v>193</v>
      </c>
      <c r="H152" s="117" t="s">
        <v>20</v>
      </c>
      <c r="I152" s="117"/>
      <c r="J152" s="117" t="s">
        <v>194</v>
      </c>
      <c r="K152" s="117" t="s">
        <v>195</v>
      </c>
      <c r="L152" s="118">
        <v>5000</v>
      </c>
      <c r="M152" s="118">
        <v>5000</v>
      </c>
      <c r="N152" s="118">
        <v>0</v>
      </c>
      <c r="O152" s="215">
        <v>5</v>
      </c>
    </row>
    <row r="153" spans="2:23" s="4" customFormat="1" x14ac:dyDescent="0.25">
      <c r="B153" s="117" t="s">
        <v>361</v>
      </c>
      <c r="C153" s="286" t="s">
        <v>362</v>
      </c>
      <c r="D153" s="117" t="s">
        <v>401</v>
      </c>
      <c r="E153" s="286" t="s">
        <v>402</v>
      </c>
      <c r="F153" s="117" t="s">
        <v>192</v>
      </c>
      <c r="G153" s="117" t="s">
        <v>193</v>
      </c>
      <c r="H153" s="117" t="s">
        <v>20</v>
      </c>
      <c r="I153" s="117"/>
      <c r="J153" s="117" t="s">
        <v>204</v>
      </c>
      <c r="K153" s="117" t="s">
        <v>205</v>
      </c>
      <c r="L153" s="118">
        <v>5000</v>
      </c>
      <c r="M153" s="118">
        <v>5000</v>
      </c>
      <c r="N153" s="118">
        <v>0</v>
      </c>
      <c r="O153" s="215">
        <v>5</v>
      </c>
    </row>
    <row r="154" spans="2:23" s="4" customFormat="1" x14ac:dyDescent="0.25">
      <c r="B154" s="117" t="s">
        <v>405</v>
      </c>
      <c r="C154" s="286" t="s">
        <v>406</v>
      </c>
      <c r="D154" s="117" t="s">
        <v>17</v>
      </c>
      <c r="E154" s="286" t="s">
        <v>1770</v>
      </c>
      <c r="F154" s="117" t="s">
        <v>407</v>
      </c>
      <c r="G154" s="117" t="s">
        <v>408</v>
      </c>
      <c r="H154" s="117" t="s">
        <v>20</v>
      </c>
      <c r="I154" s="117"/>
      <c r="J154" s="117" t="s">
        <v>291</v>
      </c>
      <c r="K154" s="117" t="s">
        <v>292</v>
      </c>
      <c r="L154" s="118">
        <v>600000</v>
      </c>
      <c r="M154" s="118">
        <v>600000</v>
      </c>
      <c r="N154" s="118">
        <v>1209515.43</v>
      </c>
      <c r="O154" s="215">
        <v>500</v>
      </c>
    </row>
    <row r="155" spans="2:23" s="4" customFormat="1" x14ac:dyDescent="0.25">
      <c r="B155" s="117" t="s">
        <v>405</v>
      </c>
      <c r="C155" s="286" t="s">
        <v>406</v>
      </c>
      <c r="D155" s="117" t="s">
        <v>17</v>
      </c>
      <c r="E155" s="286" t="s">
        <v>1771</v>
      </c>
      <c r="F155" s="117" t="s">
        <v>409</v>
      </c>
      <c r="G155" s="117" t="s">
        <v>410</v>
      </c>
      <c r="H155" s="117" t="s">
        <v>20</v>
      </c>
      <c r="I155" s="117"/>
      <c r="J155" s="117" t="s">
        <v>21</v>
      </c>
      <c r="K155" s="117"/>
      <c r="L155" s="118">
        <v>5000</v>
      </c>
      <c r="M155" s="118">
        <v>5000</v>
      </c>
      <c r="N155" s="118">
        <v>0</v>
      </c>
      <c r="O155" s="215">
        <v>5</v>
      </c>
      <c r="V155" s="4" t="s">
        <v>1396</v>
      </c>
    </row>
    <row r="156" spans="2:23" s="4" customFormat="1" x14ac:dyDescent="0.25">
      <c r="B156" s="117" t="s">
        <v>411</v>
      </c>
      <c r="C156" s="286" t="s">
        <v>412</v>
      </c>
      <c r="D156" s="117" t="s">
        <v>17</v>
      </c>
      <c r="E156" s="286" t="s">
        <v>1296</v>
      </c>
      <c r="F156" s="117" t="s">
        <v>413</v>
      </c>
      <c r="G156" s="117" t="s">
        <v>414</v>
      </c>
      <c r="H156" s="117" t="s">
        <v>20</v>
      </c>
      <c r="I156" s="117"/>
      <c r="J156" s="117" t="s">
        <v>21</v>
      </c>
      <c r="K156" s="117"/>
      <c r="L156" s="118">
        <v>10300000</v>
      </c>
      <c r="M156" s="118">
        <v>10420000</v>
      </c>
      <c r="N156" s="118">
        <v>0</v>
      </c>
      <c r="O156" s="215">
        <v>6000</v>
      </c>
      <c r="P156" s="12" t="s">
        <v>1622</v>
      </c>
      <c r="U156" s="4" t="s">
        <v>1395</v>
      </c>
      <c r="W156" s="4">
        <v>2000</v>
      </c>
    </row>
    <row r="157" spans="2:23" s="4" customFormat="1" x14ac:dyDescent="0.25">
      <c r="B157" s="117" t="s">
        <v>15</v>
      </c>
      <c r="C157" s="286" t="s">
        <v>16</v>
      </c>
      <c r="D157" s="117"/>
      <c r="E157" s="286" t="s">
        <v>1759</v>
      </c>
      <c r="F157" s="287">
        <v>8115</v>
      </c>
      <c r="G157" s="117" t="s">
        <v>1758</v>
      </c>
      <c r="H157" s="117"/>
      <c r="I157" s="117"/>
      <c r="J157" s="117"/>
      <c r="K157" s="117"/>
      <c r="L157" s="118"/>
      <c r="M157" s="118"/>
      <c r="N157" s="118"/>
      <c r="O157" s="215">
        <v>127000</v>
      </c>
      <c r="W157" s="4">
        <f>SUM(W156:W156)</f>
        <v>2000</v>
      </c>
    </row>
    <row r="158" spans="2:23" s="4" customFormat="1" x14ac:dyDescent="0.25">
      <c r="B158" s="117" t="s">
        <v>15</v>
      </c>
      <c r="C158" s="286" t="s">
        <v>16</v>
      </c>
      <c r="D158" s="117"/>
      <c r="E158" s="286" t="s">
        <v>1760</v>
      </c>
      <c r="F158" s="287">
        <v>8115</v>
      </c>
      <c r="G158" s="117" t="s">
        <v>1757</v>
      </c>
      <c r="H158" s="117"/>
      <c r="I158" s="117"/>
      <c r="J158" s="117"/>
      <c r="K158" s="117"/>
      <c r="L158" s="118"/>
      <c r="M158" s="118"/>
      <c r="N158" s="118"/>
      <c r="O158" s="215">
        <v>149006</v>
      </c>
      <c r="P158" s="4" t="s">
        <v>1408</v>
      </c>
    </row>
    <row r="159" spans="2:23" s="4" customFormat="1" x14ac:dyDescent="0.25">
      <c r="B159" s="117" t="s">
        <v>15</v>
      </c>
      <c r="C159" s="286" t="s">
        <v>16</v>
      </c>
      <c r="D159" s="117"/>
      <c r="E159" s="286" t="s">
        <v>1394</v>
      </c>
      <c r="F159" s="287">
        <v>8115</v>
      </c>
      <c r="G159" s="117" t="s">
        <v>1757</v>
      </c>
      <c r="H159" s="117"/>
      <c r="I159" s="117"/>
      <c r="J159" s="117"/>
      <c r="K159" s="117"/>
      <c r="L159" s="118"/>
      <c r="M159" s="118"/>
      <c r="N159" s="118"/>
      <c r="O159" s="215">
        <v>700</v>
      </c>
      <c r="P159" s="24" t="s">
        <v>1401</v>
      </c>
    </row>
    <row r="160" spans="2:23" s="4" customFormat="1" x14ac:dyDescent="0.25">
      <c r="B160" s="117"/>
      <c r="C160" s="286"/>
      <c r="D160" s="117"/>
      <c r="E160" s="286"/>
      <c r="F160" s="117"/>
      <c r="G160" s="117"/>
      <c r="H160" s="117"/>
      <c r="I160" s="117"/>
      <c r="J160" s="117"/>
      <c r="K160" s="117"/>
      <c r="L160" s="118"/>
      <c r="M160" s="118"/>
      <c r="N160" s="118"/>
      <c r="O160" s="215"/>
      <c r="P160" s="24"/>
    </row>
    <row r="161" spans="1:29" s="4" customFormat="1" x14ac:dyDescent="0.25">
      <c r="A161" s="6"/>
      <c r="B161" s="286"/>
      <c r="C161" s="117" t="s">
        <v>1773</v>
      </c>
      <c r="D161" s="286"/>
      <c r="E161" s="286"/>
      <c r="F161" s="286"/>
      <c r="G161" s="286"/>
      <c r="H161" s="286"/>
      <c r="I161" s="286"/>
      <c r="J161" s="286"/>
      <c r="K161" s="286"/>
      <c r="L161" s="118">
        <v>426021000</v>
      </c>
      <c r="M161" s="118">
        <v>445665800</v>
      </c>
      <c r="N161" s="118">
        <v>878183030.29999995</v>
      </c>
      <c r="O161" s="215">
        <f>SUM(O3:O160)</f>
        <v>880000</v>
      </c>
    </row>
    <row r="162" spans="1:29" s="1" customFormat="1" ht="12" x14ac:dyDescent="0.2">
      <c r="L162" s="8"/>
      <c r="M162" s="8"/>
      <c r="N162" s="8"/>
      <c r="O162" s="8"/>
    </row>
    <row r="163" spans="1:29" s="1" customFormat="1" ht="12" x14ac:dyDescent="0.2">
      <c r="L163" s="8"/>
      <c r="M163" s="8"/>
      <c r="N163" s="8"/>
      <c r="O163" s="8"/>
    </row>
    <row r="164" spans="1:29" x14ac:dyDescent="0.25">
      <c r="A164" s="112"/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309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  <c r="AA164" s="112"/>
      <c r="AB164" s="112"/>
      <c r="AC164" s="112"/>
    </row>
    <row r="165" spans="1:29" x14ac:dyDescent="0.25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 t="s">
        <v>1405</v>
      </c>
      <c r="M165" s="112" t="s">
        <v>1354</v>
      </c>
      <c r="N165" s="112"/>
      <c r="O165" s="309">
        <v>30000</v>
      </c>
      <c r="P165" s="112" t="s">
        <v>1356</v>
      </c>
      <c r="Q165" s="112" t="s">
        <v>1406</v>
      </c>
      <c r="R165" s="112"/>
      <c r="S165" s="112" t="s">
        <v>1407</v>
      </c>
      <c r="T165" s="112"/>
      <c r="U165" s="112"/>
      <c r="V165" s="112"/>
      <c r="W165" s="112"/>
      <c r="X165" s="112"/>
      <c r="Y165" s="112"/>
      <c r="Z165" s="112"/>
      <c r="AA165" s="112"/>
      <c r="AB165" s="112"/>
      <c r="AC165" s="112"/>
    </row>
    <row r="166" spans="1:29" x14ac:dyDescent="0.25">
      <c r="A166" s="112"/>
      <c r="B166" s="112"/>
      <c r="C166" s="117" t="s">
        <v>1763</v>
      </c>
      <c r="D166" s="117" t="s">
        <v>393</v>
      </c>
      <c r="E166" s="117" t="s">
        <v>20</v>
      </c>
      <c r="F166" s="287" t="s">
        <v>1761</v>
      </c>
      <c r="G166" s="117" t="s">
        <v>1762</v>
      </c>
      <c r="H166" s="313">
        <v>4230000</v>
      </c>
      <c r="I166" s="313"/>
      <c r="J166" s="313"/>
      <c r="K166" s="313"/>
      <c r="L166" s="206">
        <v>18340</v>
      </c>
      <c r="M166" s="112" t="s">
        <v>1355</v>
      </c>
      <c r="N166" s="112"/>
      <c r="O166" s="294">
        <v>5950</v>
      </c>
      <c r="P166" s="112" t="s">
        <v>1357</v>
      </c>
      <c r="Q166" s="112" t="s">
        <v>1406</v>
      </c>
      <c r="R166" s="112"/>
      <c r="S166" s="112" t="s">
        <v>1358</v>
      </c>
      <c r="T166" s="112"/>
      <c r="U166" s="112"/>
      <c r="V166" s="112"/>
      <c r="W166" s="112"/>
      <c r="X166" s="112"/>
      <c r="Y166" s="112"/>
      <c r="Z166" s="112"/>
      <c r="AA166" s="112"/>
      <c r="AB166" s="112"/>
      <c r="AC166" s="112"/>
    </row>
    <row r="167" spans="1:29" x14ac:dyDescent="0.25">
      <c r="A167" s="112"/>
      <c r="B167" s="112"/>
      <c r="C167" s="117" t="s">
        <v>1765</v>
      </c>
      <c r="D167" s="117"/>
      <c r="E167" s="117" t="s">
        <v>20</v>
      </c>
      <c r="F167" s="287" t="s">
        <v>1761</v>
      </c>
      <c r="G167" s="117" t="s">
        <v>1764</v>
      </c>
      <c r="H167" s="313">
        <v>6600000</v>
      </c>
      <c r="I167" s="313"/>
      <c r="J167" s="313"/>
      <c r="K167" s="313"/>
      <c r="L167" s="206">
        <v>5480</v>
      </c>
      <c r="M167" s="112" t="s">
        <v>1359</v>
      </c>
      <c r="N167" s="112"/>
      <c r="O167" s="294">
        <v>6840</v>
      </c>
      <c r="P167" s="112" t="s">
        <v>1477</v>
      </c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  <c r="AA167" s="112"/>
      <c r="AB167" s="112"/>
      <c r="AC167" s="112"/>
    </row>
    <row r="168" spans="1:29" x14ac:dyDescent="0.25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 t="s">
        <v>1295</v>
      </c>
      <c r="N168" s="112"/>
      <c r="O168" s="309">
        <v>20000</v>
      </c>
      <c r="P168" s="112" t="s">
        <v>1398</v>
      </c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  <c r="AA168" s="112"/>
      <c r="AB168" s="112"/>
      <c r="AC168" s="112"/>
    </row>
    <row r="169" spans="1:29" x14ac:dyDescent="0.25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 t="s">
        <v>1403</v>
      </c>
      <c r="N169" s="112"/>
      <c r="O169" s="309">
        <v>170000</v>
      </c>
      <c r="P169" s="112" t="s">
        <v>1404</v>
      </c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  <c r="AA169" s="112"/>
      <c r="AB169" s="112"/>
      <c r="AC169" s="112"/>
    </row>
    <row r="170" spans="1:29" x14ac:dyDescent="0.25">
      <c r="A170" s="112"/>
      <c r="B170" s="112"/>
      <c r="C170" s="112"/>
      <c r="D170" s="112"/>
      <c r="E170" s="112"/>
      <c r="H170" s="112"/>
      <c r="I170" s="112"/>
      <c r="J170" s="112"/>
      <c r="K170" s="112"/>
      <c r="L170" s="112"/>
      <c r="M170" s="112"/>
      <c r="N170" s="112"/>
      <c r="O170" s="309">
        <f>SUM(O165:O169)</f>
        <v>232790</v>
      </c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  <c r="AA170" s="112"/>
      <c r="AB170" s="112"/>
      <c r="AC170" s="112"/>
    </row>
    <row r="171" spans="1:29" x14ac:dyDescent="0.25">
      <c r="A171" s="112"/>
      <c r="B171" s="112"/>
      <c r="C171" s="112"/>
      <c r="D171" s="112"/>
      <c r="E171" s="112"/>
      <c r="H171" s="112"/>
      <c r="I171" s="112"/>
      <c r="J171" s="112"/>
      <c r="K171" s="112"/>
      <c r="L171" s="112"/>
      <c r="M171" s="112"/>
      <c r="N171" s="112"/>
      <c r="O171" s="309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  <c r="AA171" s="112"/>
      <c r="AB171" s="112"/>
      <c r="AC171" s="112"/>
    </row>
    <row r="172" spans="1:29" x14ac:dyDescent="0.25">
      <c r="A172" s="112"/>
      <c r="B172" s="112"/>
      <c r="C172" s="112"/>
      <c r="D172" s="112"/>
      <c r="E172" s="112"/>
      <c r="F172" s="112" t="s">
        <v>1397</v>
      </c>
      <c r="G172" s="309">
        <v>20000</v>
      </c>
      <c r="H172" s="112"/>
      <c r="I172" s="112"/>
      <c r="J172" s="112"/>
      <c r="K172" s="112"/>
      <c r="L172" s="112" t="s">
        <v>1399</v>
      </c>
      <c r="M172" s="112"/>
      <c r="N172" s="112"/>
      <c r="O172" s="309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  <c r="AA172" s="112"/>
      <c r="AB172" s="112"/>
      <c r="AC172" s="112"/>
    </row>
    <row r="173" spans="1:29" x14ac:dyDescent="0.25">
      <c r="A173" s="112"/>
      <c r="B173" s="112"/>
      <c r="C173" s="112"/>
      <c r="D173" s="112"/>
      <c r="E173" s="112"/>
      <c r="F173" s="112"/>
      <c r="G173" s="309"/>
      <c r="H173" s="112"/>
      <c r="I173" s="112"/>
      <c r="J173" s="112"/>
      <c r="K173" s="112"/>
      <c r="L173" s="112"/>
      <c r="M173" s="112"/>
      <c r="N173" s="112"/>
      <c r="O173" s="309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  <c r="AA173" s="112"/>
      <c r="AB173" s="112"/>
      <c r="AC173" s="112"/>
    </row>
    <row r="174" spans="1:29" x14ac:dyDescent="0.25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309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  <c r="AA174" s="112"/>
      <c r="AB174" s="112"/>
      <c r="AC174" s="112"/>
    </row>
    <row r="175" spans="1:29" x14ac:dyDescent="0.25">
      <c r="A175" s="112"/>
      <c r="B175" s="112"/>
      <c r="C175" s="112"/>
      <c r="D175" s="112"/>
      <c r="E175" s="112"/>
      <c r="F175" s="112"/>
      <c r="G175" s="311">
        <f>SUM(G172:G174)</f>
        <v>20000</v>
      </c>
      <c r="H175" s="112"/>
      <c r="I175" s="112"/>
      <c r="J175" s="112"/>
      <c r="K175" s="112"/>
      <c r="L175" s="112"/>
      <c r="M175" s="112"/>
      <c r="N175" s="112"/>
      <c r="O175" s="309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  <c r="AA175" s="112"/>
      <c r="AB175" s="112"/>
      <c r="AC175" s="112"/>
    </row>
    <row r="176" spans="1:29" x14ac:dyDescent="0.25">
      <c r="A176" s="112"/>
      <c r="B176" s="112"/>
      <c r="C176" s="112"/>
      <c r="D176" s="112"/>
      <c r="E176" s="112" t="s">
        <v>1630</v>
      </c>
      <c r="F176" s="112"/>
      <c r="G176" s="310" t="e">
        <f>(#REF!)/1000</f>
        <v>#REF!</v>
      </c>
      <c r="H176" s="112"/>
      <c r="I176" s="112"/>
      <c r="J176" s="112"/>
      <c r="K176" s="112"/>
      <c r="L176" s="112"/>
      <c r="M176" s="112"/>
      <c r="N176" s="112"/>
      <c r="O176" s="309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  <c r="AA176" s="112"/>
      <c r="AB176" s="112"/>
      <c r="AC176" s="112"/>
    </row>
    <row r="177" spans="1:29" x14ac:dyDescent="0.25">
      <c r="A177" s="112"/>
      <c r="B177" s="112"/>
      <c r="C177" s="112"/>
      <c r="D177" s="112"/>
      <c r="E177" s="112" t="s">
        <v>1631</v>
      </c>
      <c r="F177" s="112"/>
      <c r="G177" s="312" t="e">
        <f>G176-G175</f>
        <v>#REF!</v>
      </c>
      <c r="H177" s="112"/>
      <c r="I177" s="112"/>
      <c r="J177" s="112"/>
      <c r="K177" s="112"/>
      <c r="L177" s="112"/>
      <c r="M177" s="112"/>
      <c r="N177" s="112"/>
      <c r="O177" s="309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  <c r="AA177" s="112"/>
      <c r="AB177" s="112"/>
      <c r="AC177" s="112"/>
    </row>
    <row r="178" spans="1:29" x14ac:dyDescent="0.25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309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  <c r="AA178" s="112"/>
      <c r="AB178" s="112"/>
      <c r="AC178" s="112"/>
    </row>
    <row r="179" spans="1:29" x14ac:dyDescent="0.25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309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  <c r="AA179" s="112"/>
      <c r="AB179" s="112"/>
      <c r="AC179" s="112"/>
    </row>
  </sheetData>
  <sheetProtection algorithmName="SHA-512" hashValue="LtGwXT6lx2uHccCku1nlB4z2sEP6VGL73BD6pGb+UNFF2Ags9KFMsh9Ir4HSCPkFKsbnwAVjfSMBZ0/Q9sv7gA==" saltValue="s75dbAFWPZrjoqm3M8oQZg==" spinCount="100000" sheet="1" objects="1" scenarios="1"/>
  <autoFilter ref="A1:P163" xr:uid="{00000000-0001-0000-0100-000000000000}"/>
  <hyperlinks>
    <hyperlink ref="Q20" r:id="rId1" xr:uid="{9089FF8B-A58D-4847-B9FE-912D2A30066D}"/>
  </hyperlinks>
  <pageMargins left="0.7" right="0.7" top="0.78740157499999996" bottom="0.78740157499999996" header="0.3" footer="0.3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0BF7E-EAF6-46C8-B949-BB0F78EF776E}">
  <dimension ref="H57"/>
  <sheetViews>
    <sheetView topLeftCell="A25" workbookViewId="0">
      <selection activeCell="H58" sqref="H58"/>
    </sheetView>
  </sheetViews>
  <sheetFormatPr defaultRowHeight="15" x14ac:dyDescent="0.25"/>
  <cols>
    <col min="8" max="8" width="10.140625" bestFit="1" customWidth="1"/>
  </cols>
  <sheetData>
    <row r="57" spans="8:8" x14ac:dyDescent="0.25">
      <c r="H57" s="116">
        <v>44853</v>
      </c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2E572-CFCB-4BFB-8997-15D2E5E996EF}">
  <dimension ref="A1"/>
  <sheetViews>
    <sheetView topLeftCell="A13" workbookViewId="0"/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P896"/>
  <sheetViews>
    <sheetView tabSelected="1" topLeftCell="B1" zoomScale="98" zoomScaleNormal="98" workbookViewId="0">
      <selection activeCell="E26" sqref="E26"/>
    </sheetView>
  </sheetViews>
  <sheetFormatPr defaultColWidth="15.7109375" defaultRowHeight="15" x14ac:dyDescent="0.25"/>
  <cols>
    <col min="1" max="1" width="9" hidden="1" customWidth="1"/>
    <col min="2" max="2" width="9.85546875" customWidth="1"/>
    <col min="3" max="3" width="44.5703125" customWidth="1"/>
    <col min="4" max="4" width="8.85546875" hidden="1" customWidth="1"/>
    <col min="5" max="5" width="40.140625" customWidth="1"/>
    <col min="6" max="6" width="8.42578125" style="17" customWidth="1"/>
    <col min="7" max="7" width="50.28515625" customWidth="1"/>
    <col min="8" max="8" width="10.5703125" hidden="1" customWidth="1"/>
    <col min="9" max="9" width="4.28515625" hidden="1" customWidth="1"/>
    <col min="10" max="10" width="8" style="11" customWidth="1"/>
    <col min="11" max="11" width="37.140625" customWidth="1"/>
    <col min="12" max="12" width="22" style="216" customWidth="1"/>
    <col min="13" max="13" width="74.5703125" hidden="1" customWidth="1"/>
    <col min="14" max="14" width="33.140625" customWidth="1"/>
  </cols>
  <sheetData>
    <row r="1" spans="1:14" s="3" customFormat="1" ht="15" customHeight="1" x14ac:dyDescent="0.25">
      <c r="A1" s="2" t="s">
        <v>1</v>
      </c>
      <c r="B1" s="278"/>
      <c r="C1" s="326" t="s">
        <v>1775</v>
      </c>
      <c r="D1" s="279"/>
      <c r="E1" s="279"/>
      <c r="F1" s="280"/>
      <c r="G1" s="281"/>
      <c r="H1" s="281"/>
      <c r="I1" s="281"/>
      <c r="J1" s="282"/>
      <c r="K1" s="281"/>
      <c r="L1" s="325">
        <v>2023</v>
      </c>
      <c r="N1" s="212">
        <f>PRIJMY!O161</f>
        <v>880000</v>
      </c>
    </row>
    <row r="2" spans="1:14" s="5" customFormat="1" ht="15" customHeight="1" x14ac:dyDescent="0.25">
      <c r="A2" s="2" t="s">
        <v>419</v>
      </c>
      <c r="B2" s="283" t="s">
        <v>3</v>
      </c>
      <c r="C2" s="2" t="s">
        <v>4</v>
      </c>
      <c r="D2" s="2" t="s">
        <v>5</v>
      </c>
      <c r="E2" s="2" t="s">
        <v>6</v>
      </c>
      <c r="F2" s="284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85"/>
      <c r="N2" s="212">
        <f>SUM(L4:L657)</f>
        <v>880000</v>
      </c>
    </row>
    <row r="3" spans="1:14" s="5" customFormat="1" ht="15" customHeight="1" x14ac:dyDescent="0.25">
      <c r="A3" s="2"/>
      <c r="B3" s="283"/>
      <c r="C3" s="2"/>
      <c r="D3" s="2"/>
      <c r="E3" s="2"/>
      <c r="F3" s="284"/>
      <c r="G3" s="2"/>
      <c r="H3" s="2"/>
      <c r="I3" s="2"/>
      <c r="J3" s="2"/>
      <c r="K3" s="2"/>
      <c r="L3" s="285"/>
      <c r="N3" s="254">
        <f>N1-N2</f>
        <v>0</v>
      </c>
    </row>
    <row r="4" spans="1:14" s="4" customFormat="1" x14ac:dyDescent="0.25">
      <c r="B4" s="117" t="s">
        <v>188</v>
      </c>
      <c r="C4" s="286" t="s">
        <v>189</v>
      </c>
      <c r="D4" s="117" t="s">
        <v>420</v>
      </c>
      <c r="E4" s="286" t="s">
        <v>77</v>
      </c>
      <c r="F4" s="287" t="s">
        <v>421</v>
      </c>
      <c r="G4" s="117" t="s">
        <v>422</v>
      </c>
      <c r="H4" s="117" t="s">
        <v>20</v>
      </c>
      <c r="I4" s="117"/>
      <c r="J4" s="117">
        <v>3600</v>
      </c>
      <c r="K4" s="117" t="s">
        <v>195</v>
      </c>
      <c r="L4" s="214">
        <v>1200</v>
      </c>
      <c r="M4" s="4" t="s">
        <v>1147</v>
      </c>
    </row>
    <row r="5" spans="1:14" s="4" customFormat="1" x14ac:dyDescent="0.25">
      <c r="B5" s="117" t="s">
        <v>188</v>
      </c>
      <c r="C5" s="286" t="s">
        <v>189</v>
      </c>
      <c r="D5" s="117" t="s">
        <v>190</v>
      </c>
      <c r="E5" s="286" t="s">
        <v>191</v>
      </c>
      <c r="F5" s="287" t="s">
        <v>423</v>
      </c>
      <c r="G5" s="117" t="s">
        <v>424</v>
      </c>
      <c r="H5" s="117" t="s">
        <v>20</v>
      </c>
      <c r="I5" s="117"/>
      <c r="J5" s="117">
        <v>3600</v>
      </c>
      <c r="K5" s="117" t="s">
        <v>195</v>
      </c>
      <c r="L5" s="215">
        <v>10</v>
      </c>
    </row>
    <row r="6" spans="1:14" s="4" customFormat="1" x14ac:dyDescent="0.25">
      <c r="B6" s="117" t="s">
        <v>188</v>
      </c>
      <c r="C6" s="286" t="s">
        <v>189</v>
      </c>
      <c r="D6" s="117" t="s">
        <v>190</v>
      </c>
      <c r="E6" s="286" t="s">
        <v>191</v>
      </c>
      <c r="F6" s="287" t="s">
        <v>425</v>
      </c>
      <c r="G6" s="117" t="s">
        <v>426</v>
      </c>
      <c r="H6" s="117" t="s">
        <v>20</v>
      </c>
      <c r="I6" s="117"/>
      <c r="J6" s="117">
        <v>3600</v>
      </c>
      <c r="K6" s="117" t="s">
        <v>195</v>
      </c>
      <c r="L6" s="215">
        <v>300</v>
      </c>
      <c r="M6" s="4" t="s">
        <v>1148</v>
      </c>
    </row>
    <row r="7" spans="1:14" s="4" customFormat="1" x14ac:dyDescent="0.25">
      <c r="B7" s="117"/>
      <c r="C7" s="286"/>
      <c r="D7" s="117"/>
      <c r="E7" s="286"/>
      <c r="F7" s="287"/>
      <c r="G7" s="117"/>
      <c r="H7" s="117"/>
      <c r="I7" s="117"/>
      <c r="J7" s="117"/>
      <c r="K7" s="117"/>
      <c r="L7" s="215"/>
    </row>
    <row r="8" spans="1:14" s="4" customFormat="1" x14ac:dyDescent="0.25">
      <c r="B8" s="117" t="s">
        <v>431</v>
      </c>
      <c r="C8" s="286" t="s">
        <v>432</v>
      </c>
      <c r="D8" s="117" t="s">
        <v>433</v>
      </c>
      <c r="E8" s="286" t="s">
        <v>434</v>
      </c>
      <c r="F8" s="287" t="s">
        <v>435</v>
      </c>
      <c r="G8" s="117" t="s">
        <v>436</v>
      </c>
      <c r="H8" s="117" t="s">
        <v>20</v>
      </c>
      <c r="I8" s="117"/>
      <c r="J8" s="117">
        <v>2200</v>
      </c>
      <c r="K8" s="117" t="s">
        <v>222</v>
      </c>
      <c r="L8" s="215">
        <v>30</v>
      </c>
    </row>
    <row r="9" spans="1:14" s="4" customFormat="1" x14ac:dyDescent="0.25">
      <c r="B9" s="117" t="s">
        <v>431</v>
      </c>
      <c r="C9" s="286" t="s">
        <v>432</v>
      </c>
      <c r="D9" s="117" t="s">
        <v>140</v>
      </c>
      <c r="E9" s="286" t="s">
        <v>141</v>
      </c>
      <c r="F9" s="287" t="s">
        <v>437</v>
      </c>
      <c r="G9" s="117" t="s">
        <v>438</v>
      </c>
      <c r="H9" s="117" t="s">
        <v>20</v>
      </c>
      <c r="I9" s="117"/>
      <c r="J9" s="117">
        <v>2200</v>
      </c>
      <c r="K9" s="117" t="s">
        <v>222</v>
      </c>
      <c r="L9" s="215">
        <v>15</v>
      </c>
    </row>
    <row r="10" spans="1:14" s="4" customFormat="1" x14ac:dyDescent="0.25">
      <c r="B10" s="117" t="s">
        <v>431</v>
      </c>
      <c r="C10" s="286" t="s">
        <v>432</v>
      </c>
      <c r="D10" s="117" t="s">
        <v>439</v>
      </c>
      <c r="E10" s="286" t="s">
        <v>440</v>
      </c>
      <c r="F10" s="287" t="s">
        <v>425</v>
      </c>
      <c r="G10" s="117" t="s">
        <v>426</v>
      </c>
      <c r="H10" s="117" t="s">
        <v>441</v>
      </c>
      <c r="I10" s="117" t="s">
        <v>442</v>
      </c>
      <c r="J10" s="117">
        <v>2200</v>
      </c>
      <c r="K10" s="117" t="s">
        <v>222</v>
      </c>
      <c r="L10" s="215">
        <v>5</v>
      </c>
    </row>
    <row r="11" spans="1:14" s="4" customFormat="1" x14ac:dyDescent="0.25">
      <c r="B11" s="117"/>
      <c r="C11" s="286"/>
      <c r="D11" s="117"/>
      <c r="E11" s="286"/>
      <c r="F11" s="287"/>
      <c r="G11" s="117"/>
      <c r="H11" s="117"/>
      <c r="I11" s="117"/>
      <c r="J11" s="117"/>
      <c r="K11" s="117"/>
      <c r="L11" s="215"/>
    </row>
    <row r="12" spans="1:14" s="4" customFormat="1" x14ac:dyDescent="0.25">
      <c r="B12" s="117" t="s">
        <v>202</v>
      </c>
      <c r="C12" s="286" t="s">
        <v>203</v>
      </c>
      <c r="D12" s="117" t="s">
        <v>445</v>
      </c>
      <c r="E12" s="286" t="s">
        <v>446</v>
      </c>
      <c r="F12" s="287" t="s">
        <v>437</v>
      </c>
      <c r="G12" s="117" t="s">
        <v>438</v>
      </c>
      <c r="H12" s="117" t="s">
        <v>20</v>
      </c>
      <c r="I12" s="117"/>
      <c r="J12" s="203">
        <v>2000</v>
      </c>
      <c r="K12" s="117" t="s">
        <v>382</v>
      </c>
      <c r="L12" s="215">
        <v>250</v>
      </c>
    </row>
    <row r="13" spans="1:14" s="4" customFormat="1" x14ac:dyDescent="0.25">
      <c r="B13" s="117" t="s">
        <v>202</v>
      </c>
      <c r="C13" s="286" t="s">
        <v>203</v>
      </c>
      <c r="D13" s="117" t="s">
        <v>447</v>
      </c>
      <c r="E13" s="286" t="s">
        <v>448</v>
      </c>
      <c r="F13" s="287" t="s">
        <v>425</v>
      </c>
      <c r="G13" s="117" t="s">
        <v>426</v>
      </c>
      <c r="H13" s="117" t="s">
        <v>20</v>
      </c>
      <c r="I13" s="117"/>
      <c r="J13" s="117">
        <v>3600</v>
      </c>
      <c r="K13" s="117" t="s">
        <v>195</v>
      </c>
      <c r="L13" s="215">
        <v>130</v>
      </c>
      <c r="M13" s="4" t="s">
        <v>1149</v>
      </c>
    </row>
    <row r="14" spans="1:14" s="4" customFormat="1" x14ac:dyDescent="0.25">
      <c r="B14" s="117" t="s">
        <v>202</v>
      </c>
      <c r="C14" s="286" t="s">
        <v>203</v>
      </c>
      <c r="D14" s="117" t="s">
        <v>206</v>
      </c>
      <c r="E14" s="286" t="s">
        <v>207</v>
      </c>
      <c r="F14" s="287" t="s">
        <v>423</v>
      </c>
      <c r="G14" s="117" t="s">
        <v>424</v>
      </c>
      <c r="H14" s="117" t="s">
        <v>20</v>
      </c>
      <c r="I14" s="117"/>
      <c r="J14" s="117">
        <v>3600</v>
      </c>
      <c r="K14" s="117" t="s">
        <v>195</v>
      </c>
      <c r="L14" s="215">
        <v>70</v>
      </c>
    </row>
    <row r="15" spans="1:14" s="4" customFormat="1" x14ac:dyDescent="0.25">
      <c r="B15" s="117" t="s">
        <v>202</v>
      </c>
      <c r="C15" s="286" t="s">
        <v>203</v>
      </c>
      <c r="D15" s="117" t="s">
        <v>451</v>
      </c>
      <c r="E15" s="286" t="s">
        <v>452</v>
      </c>
      <c r="F15" s="287" t="s">
        <v>425</v>
      </c>
      <c r="G15" s="117" t="s">
        <v>426</v>
      </c>
      <c r="H15" s="117" t="s">
        <v>20</v>
      </c>
      <c r="I15" s="117"/>
      <c r="J15" s="117">
        <v>3800</v>
      </c>
      <c r="K15" s="117" t="s">
        <v>1745</v>
      </c>
      <c r="L15" s="215">
        <v>30</v>
      </c>
      <c r="M15" s="4" t="s">
        <v>1220</v>
      </c>
    </row>
    <row r="16" spans="1:14" s="4" customFormat="1" x14ac:dyDescent="0.25">
      <c r="B16" s="117" t="s">
        <v>202</v>
      </c>
      <c r="C16" s="286" t="s">
        <v>203</v>
      </c>
      <c r="D16" s="117" t="s">
        <v>213</v>
      </c>
      <c r="E16" s="286" t="s">
        <v>214</v>
      </c>
      <c r="F16" s="287" t="s">
        <v>453</v>
      </c>
      <c r="G16" s="117" t="s">
        <v>454</v>
      </c>
      <c r="H16" s="117" t="s">
        <v>211</v>
      </c>
      <c r="I16" s="117" t="s">
        <v>212</v>
      </c>
      <c r="J16" s="117">
        <v>3800</v>
      </c>
      <c r="K16" s="117" t="s">
        <v>1745</v>
      </c>
      <c r="L16" s="215">
        <v>800</v>
      </c>
      <c r="M16" s="4" t="s">
        <v>1221</v>
      </c>
    </row>
    <row r="17" spans="2:13" s="4" customFormat="1" x14ac:dyDescent="0.25">
      <c r="B17" s="117" t="s">
        <v>202</v>
      </c>
      <c r="C17" s="286" t="s">
        <v>203</v>
      </c>
      <c r="D17" s="117" t="s">
        <v>455</v>
      </c>
      <c r="E17" s="286" t="s">
        <v>456</v>
      </c>
      <c r="F17" s="287" t="s">
        <v>457</v>
      </c>
      <c r="G17" s="117" t="s">
        <v>458</v>
      </c>
      <c r="H17" s="117" t="s">
        <v>20</v>
      </c>
      <c r="I17" s="117"/>
      <c r="J17" s="203">
        <v>3900</v>
      </c>
      <c r="K17" s="117" t="s">
        <v>459</v>
      </c>
      <c r="L17" s="215">
        <v>3800</v>
      </c>
      <c r="M17" s="4" t="s">
        <v>1297</v>
      </c>
    </row>
    <row r="18" spans="2:13" s="4" customFormat="1" x14ac:dyDescent="0.25">
      <c r="B18" s="117" t="s">
        <v>202</v>
      </c>
      <c r="C18" s="286" t="s">
        <v>203</v>
      </c>
      <c r="D18" s="117" t="s">
        <v>460</v>
      </c>
      <c r="E18" s="286" t="s">
        <v>461</v>
      </c>
      <c r="F18" s="287" t="s">
        <v>425</v>
      </c>
      <c r="G18" s="117" t="s">
        <v>426</v>
      </c>
      <c r="H18" s="117" t="s">
        <v>20</v>
      </c>
      <c r="I18" s="117"/>
      <c r="J18" s="203">
        <v>3900</v>
      </c>
      <c r="K18" s="117" t="s">
        <v>459</v>
      </c>
      <c r="L18" s="215">
        <v>200</v>
      </c>
      <c r="M18" s="4" t="s">
        <v>1239</v>
      </c>
    </row>
    <row r="19" spans="2:13" s="4" customFormat="1" x14ac:dyDescent="0.25">
      <c r="B19" s="117" t="s">
        <v>202</v>
      </c>
      <c r="C19" s="286" t="s">
        <v>203</v>
      </c>
      <c r="D19" s="117" t="s">
        <v>462</v>
      </c>
      <c r="E19" s="286" t="s">
        <v>463</v>
      </c>
      <c r="F19" s="287" t="s">
        <v>464</v>
      </c>
      <c r="G19" s="117" t="s">
        <v>465</v>
      </c>
      <c r="H19" s="117" t="s">
        <v>20</v>
      </c>
      <c r="I19" s="117"/>
      <c r="J19" s="117">
        <v>4000</v>
      </c>
      <c r="K19" s="117" t="s">
        <v>177</v>
      </c>
      <c r="L19" s="215">
        <v>15</v>
      </c>
      <c r="M19" s="4" t="s">
        <v>1276</v>
      </c>
    </row>
    <row r="20" spans="2:13" s="4" customFormat="1" x14ac:dyDescent="0.25">
      <c r="B20" s="117" t="s">
        <v>202</v>
      </c>
      <c r="C20" s="286" t="s">
        <v>203</v>
      </c>
      <c r="D20" s="117" t="s">
        <v>466</v>
      </c>
      <c r="E20" s="286" t="s">
        <v>467</v>
      </c>
      <c r="F20" s="287" t="s">
        <v>468</v>
      </c>
      <c r="G20" s="117" t="s">
        <v>469</v>
      </c>
      <c r="H20" s="117" t="s">
        <v>20</v>
      </c>
      <c r="I20" s="117"/>
      <c r="J20" s="117">
        <v>4000</v>
      </c>
      <c r="K20" s="117" t="s">
        <v>177</v>
      </c>
      <c r="L20" s="215">
        <v>50</v>
      </c>
      <c r="M20" s="4" t="s">
        <v>1277</v>
      </c>
    </row>
    <row r="21" spans="2:13" s="4" customFormat="1" x14ac:dyDescent="0.25">
      <c r="B21" s="117" t="s">
        <v>202</v>
      </c>
      <c r="C21" s="286" t="s">
        <v>203</v>
      </c>
      <c r="D21" s="117" t="s">
        <v>470</v>
      </c>
      <c r="E21" s="286" t="s">
        <v>471</v>
      </c>
      <c r="F21" s="287" t="s">
        <v>468</v>
      </c>
      <c r="G21" s="117" t="s">
        <v>469</v>
      </c>
      <c r="H21" s="117" t="s">
        <v>20</v>
      </c>
      <c r="I21" s="117"/>
      <c r="J21" s="117">
        <v>4000</v>
      </c>
      <c r="K21" s="117" t="s">
        <v>177</v>
      </c>
      <c r="L21" s="215">
        <v>30</v>
      </c>
    </row>
    <row r="22" spans="2:13" s="4" customFormat="1" x14ac:dyDescent="0.25">
      <c r="B22" s="117" t="s">
        <v>202</v>
      </c>
      <c r="C22" s="286" t="s">
        <v>203</v>
      </c>
      <c r="D22" s="117" t="s">
        <v>470</v>
      </c>
      <c r="E22" s="286" t="s">
        <v>471</v>
      </c>
      <c r="F22" s="287" t="s">
        <v>437</v>
      </c>
      <c r="G22" s="117" t="s">
        <v>438</v>
      </c>
      <c r="H22" s="117" t="s">
        <v>20</v>
      </c>
      <c r="I22" s="117"/>
      <c r="J22" s="117">
        <v>4000</v>
      </c>
      <c r="K22" s="117" t="s">
        <v>177</v>
      </c>
      <c r="L22" s="215">
        <v>130</v>
      </c>
      <c r="M22" s="4" t="s">
        <v>1278</v>
      </c>
    </row>
    <row r="23" spans="2:13" s="4" customFormat="1" x14ac:dyDescent="0.25">
      <c r="B23" s="117" t="s">
        <v>202</v>
      </c>
      <c r="C23" s="286" t="s">
        <v>203</v>
      </c>
      <c r="D23" s="117" t="s">
        <v>470</v>
      </c>
      <c r="E23" s="286" t="s">
        <v>471</v>
      </c>
      <c r="F23" s="287" t="s">
        <v>472</v>
      </c>
      <c r="G23" s="117" t="s">
        <v>473</v>
      </c>
      <c r="H23" s="117" t="s">
        <v>20</v>
      </c>
      <c r="I23" s="117"/>
      <c r="J23" s="117">
        <v>4000</v>
      </c>
      <c r="K23" s="117" t="s">
        <v>177</v>
      </c>
      <c r="L23" s="215">
        <v>5</v>
      </c>
    </row>
    <row r="24" spans="2:13" s="4" customFormat="1" x14ac:dyDescent="0.25">
      <c r="B24" s="117" t="s">
        <v>202</v>
      </c>
      <c r="C24" s="286" t="s">
        <v>203</v>
      </c>
      <c r="D24" s="117" t="s">
        <v>474</v>
      </c>
      <c r="E24" s="286" t="s">
        <v>475</v>
      </c>
      <c r="F24" s="287" t="s">
        <v>437</v>
      </c>
      <c r="G24" s="117" t="s">
        <v>438</v>
      </c>
      <c r="H24" s="117" t="s">
        <v>20</v>
      </c>
      <c r="I24" s="117"/>
      <c r="J24" s="117">
        <v>4000</v>
      </c>
      <c r="K24" s="117" t="s">
        <v>177</v>
      </c>
      <c r="L24" s="215">
        <v>50</v>
      </c>
    </row>
    <row r="25" spans="2:13" s="4" customFormat="1" x14ac:dyDescent="0.25">
      <c r="B25" s="117" t="s">
        <v>202</v>
      </c>
      <c r="C25" s="286" t="s">
        <v>203</v>
      </c>
      <c r="D25" s="117" t="s">
        <v>476</v>
      </c>
      <c r="E25" s="286" t="s">
        <v>477</v>
      </c>
      <c r="F25" s="287" t="s">
        <v>437</v>
      </c>
      <c r="G25" s="117" t="s">
        <v>438</v>
      </c>
      <c r="H25" s="117" t="s">
        <v>20</v>
      </c>
      <c r="I25" s="117"/>
      <c r="J25" s="117">
        <v>4000</v>
      </c>
      <c r="K25" s="117" t="s">
        <v>177</v>
      </c>
      <c r="L25" s="215">
        <v>5</v>
      </c>
    </row>
    <row r="26" spans="2:13" s="4" customFormat="1" x14ac:dyDescent="0.25">
      <c r="B26" s="117" t="s">
        <v>202</v>
      </c>
      <c r="C26" s="286" t="s">
        <v>203</v>
      </c>
      <c r="D26" s="117" t="s">
        <v>476</v>
      </c>
      <c r="E26" s="286" t="s">
        <v>477</v>
      </c>
      <c r="F26" s="287" t="s">
        <v>425</v>
      </c>
      <c r="G26" s="117" t="s">
        <v>426</v>
      </c>
      <c r="H26" s="117" t="s">
        <v>20</v>
      </c>
      <c r="I26" s="117"/>
      <c r="J26" s="117">
        <v>4000</v>
      </c>
      <c r="K26" s="117" t="s">
        <v>177</v>
      </c>
      <c r="L26" s="215">
        <v>850</v>
      </c>
      <c r="M26" s="4" t="s">
        <v>1279</v>
      </c>
    </row>
    <row r="27" spans="2:13" s="4" customFormat="1" x14ac:dyDescent="0.25">
      <c r="B27" s="117" t="s">
        <v>202</v>
      </c>
      <c r="C27" s="286" t="s">
        <v>203</v>
      </c>
      <c r="D27" s="117" t="s">
        <v>476</v>
      </c>
      <c r="E27" s="286" t="s">
        <v>477</v>
      </c>
      <c r="F27" s="287" t="s">
        <v>482</v>
      </c>
      <c r="G27" s="117" t="s">
        <v>483</v>
      </c>
      <c r="H27" s="117" t="s">
        <v>20</v>
      </c>
      <c r="I27" s="117"/>
      <c r="J27" s="117">
        <v>4000</v>
      </c>
      <c r="K27" s="117" t="s">
        <v>177</v>
      </c>
      <c r="L27" s="215">
        <v>150</v>
      </c>
      <c r="M27" s="4" t="s">
        <v>1280</v>
      </c>
    </row>
    <row r="28" spans="2:13" s="4" customFormat="1" x14ac:dyDescent="0.25">
      <c r="B28" s="117" t="s">
        <v>202</v>
      </c>
      <c r="C28" s="286" t="s">
        <v>203</v>
      </c>
      <c r="D28" s="117" t="s">
        <v>484</v>
      </c>
      <c r="E28" s="286" t="s">
        <v>485</v>
      </c>
      <c r="F28" s="287" t="s">
        <v>425</v>
      </c>
      <c r="G28" s="117" t="s">
        <v>426</v>
      </c>
      <c r="H28" s="117" t="s">
        <v>20</v>
      </c>
      <c r="I28" s="117"/>
      <c r="J28" s="117">
        <v>4000</v>
      </c>
      <c r="K28" s="117" t="s">
        <v>177</v>
      </c>
      <c r="L28" s="215">
        <v>20</v>
      </c>
    </row>
    <row r="29" spans="2:13" s="4" customFormat="1" x14ac:dyDescent="0.25">
      <c r="B29" s="117" t="s">
        <v>202</v>
      </c>
      <c r="C29" s="286" t="s">
        <v>203</v>
      </c>
      <c r="D29" s="117" t="s">
        <v>486</v>
      </c>
      <c r="E29" s="286" t="s">
        <v>487</v>
      </c>
      <c r="F29" s="287" t="s">
        <v>425</v>
      </c>
      <c r="G29" s="117" t="s">
        <v>426</v>
      </c>
      <c r="H29" s="117" t="s">
        <v>20</v>
      </c>
      <c r="I29" s="117"/>
      <c r="J29" s="117">
        <v>4000</v>
      </c>
      <c r="K29" s="117" t="s">
        <v>177</v>
      </c>
      <c r="L29" s="215">
        <v>5</v>
      </c>
    </row>
    <row r="30" spans="2:13" s="4" customFormat="1" x14ac:dyDescent="0.25">
      <c r="B30" s="117" t="s">
        <v>202</v>
      </c>
      <c r="C30" s="286" t="s">
        <v>203</v>
      </c>
      <c r="D30" s="117" t="s">
        <v>488</v>
      </c>
      <c r="E30" s="286" t="s">
        <v>489</v>
      </c>
      <c r="F30" s="287" t="s">
        <v>425</v>
      </c>
      <c r="G30" s="117" t="s">
        <v>426</v>
      </c>
      <c r="H30" s="117" t="s">
        <v>20</v>
      </c>
      <c r="I30" s="117"/>
      <c r="J30" s="117">
        <v>4000</v>
      </c>
      <c r="K30" s="117" t="s">
        <v>177</v>
      </c>
      <c r="L30" s="215">
        <v>150</v>
      </c>
    </row>
    <row r="31" spans="2:13" s="4" customFormat="1" x14ac:dyDescent="0.25">
      <c r="B31" s="117" t="s">
        <v>202</v>
      </c>
      <c r="C31" s="286" t="s">
        <v>203</v>
      </c>
      <c r="D31" s="117" t="s">
        <v>1252</v>
      </c>
      <c r="E31" s="286" t="s">
        <v>1282</v>
      </c>
      <c r="F31" s="287" t="s">
        <v>425</v>
      </c>
      <c r="G31" s="117" t="s">
        <v>426</v>
      </c>
      <c r="H31" s="117"/>
      <c r="I31" s="117"/>
      <c r="J31" s="117">
        <v>4000</v>
      </c>
      <c r="K31" s="117" t="s">
        <v>177</v>
      </c>
      <c r="L31" s="215">
        <v>150</v>
      </c>
      <c r="M31" s="4" t="s">
        <v>1283</v>
      </c>
    </row>
    <row r="32" spans="2:13" s="4" customFormat="1" x14ac:dyDescent="0.25">
      <c r="B32" s="117" t="s">
        <v>202</v>
      </c>
      <c r="C32" s="286" t="s">
        <v>203</v>
      </c>
      <c r="D32" s="117" t="s">
        <v>494</v>
      </c>
      <c r="E32" s="286" t="s">
        <v>495</v>
      </c>
      <c r="F32" s="287" t="s">
        <v>425</v>
      </c>
      <c r="G32" s="117" t="s">
        <v>426</v>
      </c>
      <c r="H32" s="117" t="s">
        <v>20</v>
      </c>
      <c r="I32" s="117"/>
      <c r="J32" s="203">
        <v>4200</v>
      </c>
      <c r="K32" s="117" t="s">
        <v>205</v>
      </c>
      <c r="L32" s="215">
        <v>100</v>
      </c>
      <c r="M32" s="4" t="s">
        <v>1377</v>
      </c>
    </row>
    <row r="33" spans="2:13" s="4" customFormat="1" x14ac:dyDescent="0.25">
      <c r="B33" s="117"/>
      <c r="C33" s="286"/>
      <c r="D33" s="117"/>
      <c r="E33" s="286"/>
      <c r="F33" s="287"/>
      <c r="G33" s="117"/>
      <c r="H33" s="117"/>
      <c r="I33" s="117"/>
      <c r="J33" s="203"/>
      <c r="K33" s="117"/>
      <c r="L33" s="215"/>
    </row>
    <row r="34" spans="2:13" s="4" customFormat="1" x14ac:dyDescent="0.25">
      <c r="B34" s="117" t="s">
        <v>498</v>
      </c>
      <c r="C34" s="286" t="s">
        <v>499</v>
      </c>
      <c r="D34" s="117" t="s">
        <v>500</v>
      </c>
      <c r="E34" s="286" t="s">
        <v>501</v>
      </c>
      <c r="F34" s="287" t="s">
        <v>468</v>
      </c>
      <c r="G34" s="117" t="s">
        <v>469</v>
      </c>
      <c r="H34" s="117" t="s">
        <v>20</v>
      </c>
      <c r="I34" s="117"/>
      <c r="J34" s="117">
        <v>3600</v>
      </c>
      <c r="K34" s="117" t="s">
        <v>195</v>
      </c>
      <c r="L34" s="215">
        <v>20</v>
      </c>
      <c r="M34" s="4" t="s">
        <v>1150</v>
      </c>
    </row>
    <row r="35" spans="2:13" s="4" customFormat="1" x14ac:dyDescent="0.25">
      <c r="B35" s="117" t="s">
        <v>498</v>
      </c>
      <c r="C35" s="286" t="s">
        <v>499</v>
      </c>
      <c r="D35" s="117" t="s">
        <v>500</v>
      </c>
      <c r="E35" s="286" t="s">
        <v>501</v>
      </c>
      <c r="F35" s="287" t="s">
        <v>425</v>
      </c>
      <c r="G35" s="117" t="s">
        <v>426</v>
      </c>
      <c r="H35" s="117" t="s">
        <v>20</v>
      </c>
      <c r="I35" s="117"/>
      <c r="J35" s="117">
        <v>3600</v>
      </c>
      <c r="K35" s="117" t="s">
        <v>195</v>
      </c>
      <c r="L35" s="215">
        <v>5400</v>
      </c>
      <c r="M35" s="4" t="s">
        <v>1152</v>
      </c>
    </row>
    <row r="36" spans="2:13" s="4" customFormat="1" x14ac:dyDescent="0.25">
      <c r="B36" s="117" t="s">
        <v>498</v>
      </c>
      <c r="C36" s="286" t="s">
        <v>499</v>
      </c>
      <c r="D36" s="117" t="s">
        <v>500</v>
      </c>
      <c r="E36" s="286" t="s">
        <v>501</v>
      </c>
      <c r="F36" s="287" t="s">
        <v>478</v>
      </c>
      <c r="G36" s="117" t="s">
        <v>479</v>
      </c>
      <c r="H36" s="117" t="s">
        <v>20</v>
      </c>
      <c r="I36" s="117"/>
      <c r="J36" s="117">
        <v>3600</v>
      </c>
      <c r="K36" s="117" t="s">
        <v>195</v>
      </c>
      <c r="L36" s="215">
        <v>100</v>
      </c>
      <c r="M36" s="4" t="s">
        <v>1151</v>
      </c>
    </row>
    <row r="37" spans="2:13" s="4" customFormat="1" x14ac:dyDescent="0.25">
      <c r="B37" s="117" t="s">
        <v>498</v>
      </c>
      <c r="C37" s="286" t="s">
        <v>499</v>
      </c>
      <c r="D37" s="117" t="s">
        <v>502</v>
      </c>
      <c r="E37" s="286" t="s">
        <v>503</v>
      </c>
      <c r="F37" s="287" t="s">
        <v>468</v>
      </c>
      <c r="G37" s="117" t="s">
        <v>469</v>
      </c>
      <c r="H37" s="117" t="s">
        <v>20</v>
      </c>
      <c r="I37" s="117"/>
      <c r="J37" s="117">
        <v>3600</v>
      </c>
      <c r="K37" s="117" t="s">
        <v>195</v>
      </c>
      <c r="L37" s="215">
        <v>25</v>
      </c>
    </row>
    <row r="38" spans="2:13" s="4" customFormat="1" x14ac:dyDescent="0.25">
      <c r="B38" s="117" t="s">
        <v>498</v>
      </c>
      <c r="C38" s="286" t="s">
        <v>499</v>
      </c>
      <c r="D38" s="117" t="s">
        <v>502</v>
      </c>
      <c r="E38" s="286" t="s">
        <v>503</v>
      </c>
      <c r="F38" s="287" t="s">
        <v>437</v>
      </c>
      <c r="G38" s="117" t="s">
        <v>438</v>
      </c>
      <c r="H38" s="117" t="s">
        <v>20</v>
      </c>
      <c r="I38" s="117"/>
      <c r="J38" s="117">
        <v>3600</v>
      </c>
      <c r="K38" s="117" t="s">
        <v>195</v>
      </c>
      <c r="L38" s="215">
        <v>25</v>
      </c>
    </row>
    <row r="39" spans="2:13" s="4" customFormat="1" x14ac:dyDescent="0.25">
      <c r="B39" s="117" t="s">
        <v>498</v>
      </c>
      <c r="C39" s="286" t="s">
        <v>499</v>
      </c>
      <c r="D39" s="117" t="s">
        <v>502</v>
      </c>
      <c r="E39" s="286" t="s">
        <v>503</v>
      </c>
      <c r="F39" s="287" t="s">
        <v>425</v>
      </c>
      <c r="G39" s="117" t="s">
        <v>426</v>
      </c>
      <c r="H39" s="117" t="s">
        <v>20</v>
      </c>
      <c r="I39" s="117"/>
      <c r="J39" s="117">
        <v>3600</v>
      </c>
      <c r="K39" s="117" t="s">
        <v>195</v>
      </c>
      <c r="L39" s="215">
        <v>150</v>
      </c>
    </row>
    <row r="40" spans="2:13" s="4" customFormat="1" x14ac:dyDescent="0.25">
      <c r="B40" s="117" t="s">
        <v>498</v>
      </c>
      <c r="C40" s="286" t="s">
        <v>499</v>
      </c>
      <c r="D40" s="117" t="s">
        <v>502</v>
      </c>
      <c r="E40" s="286" t="s">
        <v>503</v>
      </c>
      <c r="F40" s="287" t="s">
        <v>478</v>
      </c>
      <c r="G40" s="117" t="s">
        <v>479</v>
      </c>
      <c r="H40" s="117" t="s">
        <v>20</v>
      </c>
      <c r="I40" s="117"/>
      <c r="J40" s="117">
        <v>3600</v>
      </c>
      <c r="K40" s="117" t="s">
        <v>195</v>
      </c>
      <c r="L40" s="215">
        <v>750</v>
      </c>
      <c r="M40" s="4" t="s">
        <v>1153</v>
      </c>
    </row>
    <row r="41" spans="2:13" s="4" customFormat="1" x14ac:dyDescent="0.25">
      <c r="B41" s="117" t="s">
        <v>498</v>
      </c>
      <c r="C41" s="286" t="s">
        <v>499</v>
      </c>
      <c r="D41" s="117" t="s">
        <v>504</v>
      </c>
      <c r="E41" s="286" t="s">
        <v>505</v>
      </c>
      <c r="F41" s="287" t="s">
        <v>437</v>
      </c>
      <c r="G41" s="117" t="s">
        <v>438</v>
      </c>
      <c r="H41" s="117" t="s">
        <v>20</v>
      </c>
      <c r="I41" s="117"/>
      <c r="J41" s="117">
        <v>3600</v>
      </c>
      <c r="K41" s="117" t="s">
        <v>195</v>
      </c>
      <c r="L41" s="215">
        <v>100</v>
      </c>
    </row>
    <row r="42" spans="2:13" s="4" customFormat="1" x14ac:dyDescent="0.25">
      <c r="B42" s="117" t="s">
        <v>498</v>
      </c>
      <c r="C42" s="286" t="s">
        <v>499</v>
      </c>
      <c r="D42" s="117" t="s">
        <v>504</v>
      </c>
      <c r="E42" s="286" t="s">
        <v>505</v>
      </c>
      <c r="F42" s="287" t="s">
        <v>425</v>
      </c>
      <c r="G42" s="117" t="s">
        <v>426</v>
      </c>
      <c r="H42" s="117" t="s">
        <v>20</v>
      </c>
      <c r="I42" s="117"/>
      <c r="J42" s="117">
        <v>3600</v>
      </c>
      <c r="K42" s="117" t="s">
        <v>195</v>
      </c>
      <c r="L42" s="215">
        <v>400</v>
      </c>
    </row>
    <row r="43" spans="2:13" s="4" customFormat="1" x14ac:dyDescent="0.25">
      <c r="B43" s="117" t="s">
        <v>498</v>
      </c>
      <c r="C43" s="286" t="s">
        <v>499</v>
      </c>
      <c r="D43" s="117" t="s">
        <v>504</v>
      </c>
      <c r="E43" s="286" t="s">
        <v>505</v>
      </c>
      <c r="F43" s="287" t="s">
        <v>478</v>
      </c>
      <c r="G43" s="117" t="s">
        <v>479</v>
      </c>
      <c r="H43" s="117" t="s">
        <v>20</v>
      </c>
      <c r="I43" s="117"/>
      <c r="J43" s="117">
        <v>3600</v>
      </c>
      <c r="K43" s="117" t="s">
        <v>195</v>
      </c>
      <c r="L43" s="215">
        <v>2000</v>
      </c>
      <c r="M43" s="4" t="s">
        <v>1421</v>
      </c>
    </row>
    <row r="44" spans="2:13" s="4" customFormat="1" x14ac:dyDescent="0.25">
      <c r="B44" s="117" t="s">
        <v>498</v>
      </c>
      <c r="C44" s="286" t="s">
        <v>499</v>
      </c>
      <c r="D44" s="117" t="s">
        <v>506</v>
      </c>
      <c r="E44" s="286" t="s">
        <v>507</v>
      </c>
      <c r="F44" s="287" t="s">
        <v>425</v>
      </c>
      <c r="G44" s="117" t="s">
        <v>426</v>
      </c>
      <c r="H44" s="117" t="s">
        <v>20</v>
      </c>
      <c r="I44" s="117"/>
      <c r="J44" s="117">
        <v>3600</v>
      </c>
      <c r="K44" s="117" t="s">
        <v>195</v>
      </c>
      <c r="L44" s="215">
        <v>400</v>
      </c>
      <c r="M44" s="4" t="s">
        <v>1154</v>
      </c>
    </row>
    <row r="45" spans="2:13" s="4" customFormat="1" x14ac:dyDescent="0.25">
      <c r="B45" s="117" t="s">
        <v>498</v>
      </c>
      <c r="C45" s="286" t="s">
        <v>499</v>
      </c>
      <c r="D45" s="117" t="s">
        <v>506</v>
      </c>
      <c r="E45" s="286" t="s">
        <v>507</v>
      </c>
      <c r="F45" s="287" t="s">
        <v>478</v>
      </c>
      <c r="G45" s="117" t="s">
        <v>479</v>
      </c>
      <c r="H45" s="117" t="s">
        <v>20</v>
      </c>
      <c r="I45" s="117"/>
      <c r="J45" s="117">
        <v>3600</v>
      </c>
      <c r="K45" s="117" t="s">
        <v>195</v>
      </c>
      <c r="L45" s="215">
        <v>1800</v>
      </c>
      <c r="M45" s="4" t="s">
        <v>1155</v>
      </c>
    </row>
    <row r="46" spans="2:13" s="4" customFormat="1" x14ac:dyDescent="0.25">
      <c r="B46" s="117" t="s">
        <v>498</v>
      </c>
      <c r="C46" s="286" t="s">
        <v>499</v>
      </c>
      <c r="D46" s="117" t="s">
        <v>508</v>
      </c>
      <c r="E46" s="286" t="s">
        <v>509</v>
      </c>
      <c r="F46" s="287" t="s">
        <v>437</v>
      </c>
      <c r="G46" s="117" t="s">
        <v>438</v>
      </c>
      <c r="H46" s="117" t="s">
        <v>20</v>
      </c>
      <c r="I46" s="117"/>
      <c r="J46" s="117">
        <v>3600</v>
      </c>
      <c r="K46" s="117" t="s">
        <v>195</v>
      </c>
      <c r="L46" s="215">
        <v>10</v>
      </c>
    </row>
    <row r="47" spans="2:13" s="4" customFormat="1" x14ac:dyDescent="0.25">
      <c r="B47" s="117" t="s">
        <v>498</v>
      </c>
      <c r="C47" s="286" t="s">
        <v>499</v>
      </c>
      <c r="D47" s="117" t="s">
        <v>508</v>
      </c>
      <c r="E47" s="286" t="s">
        <v>509</v>
      </c>
      <c r="F47" s="287" t="s">
        <v>425</v>
      </c>
      <c r="G47" s="117" t="s">
        <v>426</v>
      </c>
      <c r="H47" s="117" t="s">
        <v>20</v>
      </c>
      <c r="I47" s="117"/>
      <c r="J47" s="117">
        <v>3600</v>
      </c>
      <c r="K47" s="117" t="s">
        <v>195</v>
      </c>
      <c r="L47" s="215">
        <v>5300</v>
      </c>
      <c r="M47" s="4" t="s">
        <v>1156</v>
      </c>
    </row>
    <row r="48" spans="2:13" s="4" customFormat="1" x14ac:dyDescent="0.25">
      <c r="B48" s="117" t="s">
        <v>498</v>
      </c>
      <c r="C48" s="286" t="s">
        <v>499</v>
      </c>
      <c r="D48" s="117" t="s">
        <v>508</v>
      </c>
      <c r="E48" s="286" t="s">
        <v>509</v>
      </c>
      <c r="F48" s="287" t="s">
        <v>478</v>
      </c>
      <c r="G48" s="117" t="s">
        <v>479</v>
      </c>
      <c r="H48" s="117" t="s">
        <v>20</v>
      </c>
      <c r="I48" s="117"/>
      <c r="J48" s="117">
        <v>3600</v>
      </c>
      <c r="K48" s="117" t="s">
        <v>195</v>
      </c>
      <c r="L48" s="215">
        <v>60</v>
      </c>
    </row>
    <row r="49" spans="2:13" s="4" customFormat="1" x14ac:dyDescent="0.25">
      <c r="B49" s="117" t="s">
        <v>498</v>
      </c>
      <c r="C49" s="286" t="s">
        <v>499</v>
      </c>
      <c r="D49" s="117" t="s">
        <v>510</v>
      </c>
      <c r="E49" s="286" t="s">
        <v>511</v>
      </c>
      <c r="F49" s="287" t="s">
        <v>457</v>
      </c>
      <c r="G49" s="117" t="s">
        <v>458</v>
      </c>
      <c r="H49" s="117" t="s">
        <v>20</v>
      </c>
      <c r="I49" s="117"/>
      <c r="J49" s="203">
        <v>3900</v>
      </c>
      <c r="K49" s="117" t="s">
        <v>459</v>
      </c>
      <c r="L49" s="215">
        <v>300</v>
      </c>
      <c r="M49" s="4" t="s">
        <v>1737</v>
      </c>
    </row>
    <row r="50" spans="2:13" s="4" customFormat="1" x14ac:dyDescent="0.25">
      <c r="B50" s="117" t="s">
        <v>498</v>
      </c>
      <c r="C50" s="286" t="s">
        <v>499</v>
      </c>
      <c r="D50" s="117"/>
      <c r="E50" s="286" t="s">
        <v>1422</v>
      </c>
      <c r="F50" s="287" t="s">
        <v>457</v>
      </c>
      <c r="G50" s="117" t="s">
        <v>458</v>
      </c>
      <c r="H50" s="117"/>
      <c r="I50" s="117"/>
      <c r="J50" s="203">
        <v>3900</v>
      </c>
      <c r="K50" s="117" t="s">
        <v>459</v>
      </c>
      <c r="L50" s="215">
        <v>260</v>
      </c>
      <c r="M50" s="4" t="s">
        <v>1423</v>
      </c>
    </row>
    <row r="51" spans="2:13" s="4" customFormat="1" x14ac:dyDescent="0.25">
      <c r="B51" s="117" t="s">
        <v>498</v>
      </c>
      <c r="C51" s="286" t="s">
        <v>499</v>
      </c>
      <c r="D51" s="117" t="s">
        <v>512</v>
      </c>
      <c r="E51" s="286" t="s">
        <v>513</v>
      </c>
      <c r="F51" s="287" t="s">
        <v>457</v>
      </c>
      <c r="G51" s="117" t="s">
        <v>458</v>
      </c>
      <c r="H51" s="117" t="s">
        <v>20</v>
      </c>
      <c r="I51" s="117"/>
      <c r="J51" s="203">
        <v>3900</v>
      </c>
      <c r="K51" s="117" t="s">
        <v>459</v>
      </c>
      <c r="L51" s="215">
        <v>350</v>
      </c>
      <c r="M51" s="4" t="s">
        <v>1240</v>
      </c>
    </row>
    <row r="52" spans="2:13" s="4" customFormat="1" x14ac:dyDescent="0.25">
      <c r="B52" s="117"/>
      <c r="C52" s="286"/>
      <c r="D52" s="117"/>
      <c r="E52" s="286"/>
      <c r="F52" s="287"/>
      <c r="G52" s="117"/>
      <c r="H52" s="117"/>
      <c r="I52" s="117"/>
      <c r="J52" s="203"/>
      <c r="K52" s="117"/>
      <c r="L52" s="215"/>
    </row>
    <row r="53" spans="2:13" s="4" customFormat="1" x14ac:dyDescent="0.25">
      <c r="B53" s="117" t="s">
        <v>225</v>
      </c>
      <c r="C53" s="286" t="s">
        <v>226</v>
      </c>
      <c r="D53" s="117" t="s">
        <v>514</v>
      </c>
      <c r="E53" s="286" t="s">
        <v>515</v>
      </c>
      <c r="F53" s="287" t="s">
        <v>516</v>
      </c>
      <c r="G53" s="117" t="s">
        <v>517</v>
      </c>
      <c r="H53" s="117" t="s">
        <v>20</v>
      </c>
      <c r="I53" s="117"/>
      <c r="J53" s="117">
        <v>3600</v>
      </c>
      <c r="K53" s="117" t="s">
        <v>195</v>
      </c>
      <c r="L53" s="215">
        <v>500</v>
      </c>
      <c r="M53" s="4" t="s">
        <v>1157</v>
      </c>
    </row>
    <row r="54" spans="2:13" s="4" customFormat="1" x14ac:dyDescent="0.25">
      <c r="B54" s="117" t="s">
        <v>225</v>
      </c>
      <c r="C54" s="286" t="s">
        <v>226</v>
      </c>
      <c r="D54" s="117" t="s">
        <v>227</v>
      </c>
      <c r="E54" s="286" t="s">
        <v>228</v>
      </c>
      <c r="F54" s="287" t="s">
        <v>423</v>
      </c>
      <c r="G54" s="117" t="s">
        <v>424</v>
      </c>
      <c r="H54" s="117" t="s">
        <v>20</v>
      </c>
      <c r="I54" s="117"/>
      <c r="J54" s="117">
        <v>3600</v>
      </c>
      <c r="K54" s="117" t="s">
        <v>195</v>
      </c>
      <c r="L54" s="215">
        <v>100</v>
      </c>
    </row>
    <row r="55" spans="2:13" s="4" customFormat="1" x14ac:dyDescent="0.25">
      <c r="B55" s="117" t="s">
        <v>225</v>
      </c>
      <c r="C55" s="286" t="s">
        <v>226</v>
      </c>
      <c r="D55" s="117" t="s">
        <v>518</v>
      </c>
      <c r="E55" s="286" t="s">
        <v>519</v>
      </c>
      <c r="F55" s="287" t="s">
        <v>520</v>
      </c>
      <c r="G55" s="117" t="s">
        <v>521</v>
      </c>
      <c r="H55" s="117" t="s">
        <v>20</v>
      </c>
      <c r="I55" s="117"/>
      <c r="J55" s="117">
        <v>3600</v>
      </c>
      <c r="K55" s="117" t="s">
        <v>195</v>
      </c>
      <c r="L55" s="215">
        <v>10</v>
      </c>
      <c r="M55" s="4" t="s">
        <v>1158</v>
      </c>
    </row>
    <row r="56" spans="2:13" s="4" customFormat="1" x14ac:dyDescent="0.25">
      <c r="B56" s="117" t="s">
        <v>225</v>
      </c>
      <c r="C56" s="286" t="s">
        <v>226</v>
      </c>
      <c r="D56" s="117" t="s">
        <v>522</v>
      </c>
      <c r="E56" s="286" t="s">
        <v>523</v>
      </c>
      <c r="F56" s="287" t="s">
        <v>478</v>
      </c>
      <c r="G56" s="117" t="s">
        <v>479</v>
      </c>
      <c r="H56" s="117" t="s">
        <v>20</v>
      </c>
      <c r="I56" s="117"/>
      <c r="J56" s="117">
        <v>3600</v>
      </c>
      <c r="K56" s="117" t="s">
        <v>195</v>
      </c>
      <c r="L56" s="215">
        <v>200</v>
      </c>
    </row>
    <row r="57" spans="2:13" s="4" customFormat="1" x14ac:dyDescent="0.25">
      <c r="B57" s="117" t="s">
        <v>225</v>
      </c>
      <c r="C57" s="286" t="s">
        <v>226</v>
      </c>
      <c r="D57" s="117" t="s">
        <v>524</v>
      </c>
      <c r="E57" s="286" t="s">
        <v>525</v>
      </c>
      <c r="F57" s="287" t="s">
        <v>478</v>
      </c>
      <c r="G57" s="117" t="s">
        <v>479</v>
      </c>
      <c r="H57" s="117" t="s">
        <v>20</v>
      </c>
      <c r="I57" s="117"/>
      <c r="J57" s="117">
        <v>3600</v>
      </c>
      <c r="K57" s="117" t="s">
        <v>195</v>
      </c>
      <c r="L57" s="215">
        <v>200</v>
      </c>
      <c r="M57" s="4" t="s">
        <v>1159</v>
      </c>
    </row>
    <row r="58" spans="2:13" s="4" customFormat="1" x14ac:dyDescent="0.25">
      <c r="B58" s="117" t="s">
        <v>225</v>
      </c>
      <c r="C58" s="286" t="s">
        <v>226</v>
      </c>
      <c r="D58" s="117" t="s">
        <v>526</v>
      </c>
      <c r="E58" s="286" t="s">
        <v>527</v>
      </c>
      <c r="F58" s="287" t="s">
        <v>425</v>
      </c>
      <c r="G58" s="117" t="s">
        <v>426</v>
      </c>
      <c r="H58" s="117" t="s">
        <v>20</v>
      </c>
      <c r="I58" s="117"/>
      <c r="J58" s="117">
        <v>3600</v>
      </c>
      <c r="K58" s="117" t="s">
        <v>195</v>
      </c>
      <c r="L58" s="215">
        <v>300</v>
      </c>
      <c r="M58" s="4" t="s">
        <v>1160</v>
      </c>
    </row>
    <row r="59" spans="2:13" s="4" customFormat="1" x14ac:dyDescent="0.25">
      <c r="B59" s="117" t="s">
        <v>225</v>
      </c>
      <c r="C59" s="286" t="s">
        <v>226</v>
      </c>
      <c r="D59" s="117" t="s">
        <v>526</v>
      </c>
      <c r="E59" s="286" t="s">
        <v>527</v>
      </c>
      <c r="F59" s="287" t="s">
        <v>478</v>
      </c>
      <c r="G59" s="117" t="s">
        <v>479</v>
      </c>
      <c r="H59" s="117" t="s">
        <v>20</v>
      </c>
      <c r="I59" s="117"/>
      <c r="J59" s="117">
        <v>3600</v>
      </c>
      <c r="K59" s="117" t="s">
        <v>195</v>
      </c>
      <c r="L59" s="215">
        <v>3000</v>
      </c>
      <c r="M59" s="4" t="s">
        <v>1161</v>
      </c>
    </row>
    <row r="60" spans="2:13" s="4" customFormat="1" x14ac:dyDescent="0.25">
      <c r="B60" s="117" t="s">
        <v>225</v>
      </c>
      <c r="C60" s="286" t="s">
        <v>226</v>
      </c>
      <c r="D60" s="117" t="s">
        <v>528</v>
      </c>
      <c r="E60" s="286" t="s">
        <v>529</v>
      </c>
      <c r="F60" s="287" t="s">
        <v>457</v>
      </c>
      <c r="G60" s="117" t="s">
        <v>458</v>
      </c>
      <c r="H60" s="117" t="s">
        <v>20</v>
      </c>
      <c r="I60" s="117"/>
      <c r="J60" s="117">
        <v>3600</v>
      </c>
      <c r="K60" s="117" t="s">
        <v>195</v>
      </c>
      <c r="L60" s="215">
        <v>300</v>
      </c>
    </row>
    <row r="61" spans="2:13" s="4" customFormat="1" x14ac:dyDescent="0.25">
      <c r="B61" s="117" t="s">
        <v>225</v>
      </c>
      <c r="C61" s="286" t="s">
        <v>226</v>
      </c>
      <c r="D61" s="117"/>
      <c r="E61" s="286" t="s">
        <v>1702</v>
      </c>
      <c r="F61" s="287">
        <v>6121</v>
      </c>
      <c r="G61" s="117" t="s">
        <v>458</v>
      </c>
      <c r="H61" s="117" t="s">
        <v>20</v>
      </c>
      <c r="I61" s="117"/>
      <c r="J61" s="203">
        <v>3900</v>
      </c>
      <c r="K61" s="117" t="s">
        <v>459</v>
      </c>
      <c r="L61" s="215">
        <v>200</v>
      </c>
      <c r="M61" s="4" t="s">
        <v>1703</v>
      </c>
    </row>
    <row r="62" spans="2:13" s="4" customFormat="1" x14ac:dyDescent="0.25">
      <c r="B62" s="117" t="s">
        <v>225</v>
      </c>
      <c r="C62" s="286" t="s">
        <v>226</v>
      </c>
      <c r="D62" s="117"/>
      <c r="E62" s="286" t="s">
        <v>1678</v>
      </c>
      <c r="F62" s="287">
        <v>5169</v>
      </c>
      <c r="G62" s="117" t="s">
        <v>426</v>
      </c>
      <c r="H62" s="117"/>
      <c r="I62" s="117"/>
      <c r="J62" s="203">
        <v>3600</v>
      </c>
      <c r="K62" s="117" t="s">
        <v>195</v>
      </c>
      <c r="L62" s="214">
        <v>35</v>
      </c>
      <c r="M62" s="4" t="s">
        <v>1679</v>
      </c>
    </row>
    <row r="63" spans="2:13" s="4" customFormat="1" x14ac:dyDescent="0.25">
      <c r="B63" s="117" t="s">
        <v>225</v>
      </c>
      <c r="C63" s="286" t="s">
        <v>226</v>
      </c>
      <c r="D63" s="117" t="s">
        <v>532</v>
      </c>
      <c r="E63" s="286" t="s">
        <v>1241</v>
      </c>
      <c r="F63" s="287" t="s">
        <v>457</v>
      </c>
      <c r="G63" s="117" t="s">
        <v>458</v>
      </c>
      <c r="H63" s="117" t="s">
        <v>20</v>
      </c>
      <c r="I63" s="117"/>
      <c r="J63" s="203">
        <v>3900</v>
      </c>
      <c r="K63" s="117" t="s">
        <v>459</v>
      </c>
      <c r="L63" s="215">
        <v>200</v>
      </c>
      <c r="M63" s="4" t="s">
        <v>1242</v>
      </c>
    </row>
    <row r="64" spans="2:13" s="4" customFormat="1" x14ac:dyDescent="0.25">
      <c r="B64" s="117" t="s">
        <v>225</v>
      </c>
      <c r="C64" s="286" t="s">
        <v>226</v>
      </c>
      <c r="D64" s="117" t="s">
        <v>533</v>
      </c>
      <c r="E64" s="286" t="s">
        <v>534</v>
      </c>
      <c r="F64" s="287" t="s">
        <v>457</v>
      </c>
      <c r="G64" s="117" t="s">
        <v>458</v>
      </c>
      <c r="H64" s="117" t="s">
        <v>20</v>
      </c>
      <c r="I64" s="117"/>
      <c r="J64" s="203">
        <v>3900</v>
      </c>
      <c r="K64" s="117" t="s">
        <v>459</v>
      </c>
      <c r="L64" s="215">
        <v>800</v>
      </c>
      <c r="M64" s="4" t="s">
        <v>1243</v>
      </c>
    </row>
    <row r="65" spans="2:13" s="4" customFormat="1" x14ac:dyDescent="0.25">
      <c r="B65" s="117" t="s">
        <v>225</v>
      </c>
      <c r="C65" s="286" t="s">
        <v>226</v>
      </c>
      <c r="D65" s="117" t="s">
        <v>535</v>
      </c>
      <c r="E65" s="286" t="s">
        <v>536</v>
      </c>
      <c r="F65" s="287" t="s">
        <v>425</v>
      </c>
      <c r="G65" s="117" t="s">
        <v>426</v>
      </c>
      <c r="H65" s="117" t="s">
        <v>20</v>
      </c>
      <c r="I65" s="117"/>
      <c r="J65" s="203">
        <v>3900</v>
      </c>
      <c r="K65" s="117" t="s">
        <v>459</v>
      </c>
      <c r="L65" s="215">
        <v>150</v>
      </c>
      <c r="M65" s="4" t="s">
        <v>1244</v>
      </c>
    </row>
    <row r="66" spans="2:13" s="4" customFormat="1" x14ac:dyDescent="0.25">
      <c r="B66" s="117" t="s">
        <v>225</v>
      </c>
      <c r="C66" s="286" t="s">
        <v>226</v>
      </c>
      <c r="D66" s="117" t="s">
        <v>537</v>
      </c>
      <c r="E66" s="286" t="s">
        <v>538</v>
      </c>
      <c r="F66" s="287" t="s">
        <v>457</v>
      </c>
      <c r="G66" s="117" t="s">
        <v>458</v>
      </c>
      <c r="H66" s="117" t="s">
        <v>20</v>
      </c>
      <c r="I66" s="117"/>
      <c r="J66" s="203">
        <v>3900</v>
      </c>
      <c r="K66" s="117" t="s">
        <v>459</v>
      </c>
      <c r="L66" s="215">
        <v>200</v>
      </c>
      <c r="M66" s="4" t="s">
        <v>1245</v>
      </c>
    </row>
    <row r="67" spans="2:13" s="4" customFormat="1" x14ac:dyDescent="0.25">
      <c r="B67" s="117" t="s">
        <v>225</v>
      </c>
      <c r="C67" s="286" t="s">
        <v>226</v>
      </c>
      <c r="D67" s="117" t="s">
        <v>539</v>
      </c>
      <c r="E67" s="286" t="s">
        <v>540</v>
      </c>
      <c r="F67" s="287" t="s">
        <v>457</v>
      </c>
      <c r="G67" s="117" t="s">
        <v>458</v>
      </c>
      <c r="H67" s="117" t="s">
        <v>20</v>
      </c>
      <c r="I67" s="117"/>
      <c r="J67" s="203">
        <v>3900</v>
      </c>
      <c r="K67" s="117" t="s">
        <v>459</v>
      </c>
      <c r="L67" s="215">
        <v>100</v>
      </c>
      <c r="M67" s="4" t="s">
        <v>1246</v>
      </c>
    </row>
    <row r="68" spans="2:13" s="4" customFormat="1" x14ac:dyDescent="0.25">
      <c r="B68" s="117" t="s">
        <v>225</v>
      </c>
      <c r="C68" s="286" t="s">
        <v>226</v>
      </c>
      <c r="D68" s="117" t="s">
        <v>541</v>
      </c>
      <c r="E68" s="286" t="s">
        <v>542</v>
      </c>
      <c r="F68" s="287" t="s">
        <v>457</v>
      </c>
      <c r="G68" s="117" t="s">
        <v>458</v>
      </c>
      <c r="H68" s="117" t="s">
        <v>20</v>
      </c>
      <c r="I68" s="117"/>
      <c r="J68" s="203">
        <v>3900</v>
      </c>
      <c r="K68" s="117" t="s">
        <v>459</v>
      </c>
      <c r="L68" s="215">
        <v>500</v>
      </c>
      <c r="M68" s="4" t="s">
        <v>1419</v>
      </c>
    </row>
    <row r="69" spans="2:13" s="4" customFormat="1" x14ac:dyDescent="0.25">
      <c r="B69" s="117"/>
      <c r="C69" s="286"/>
      <c r="D69" s="117"/>
      <c r="E69" s="286"/>
      <c r="F69" s="287"/>
      <c r="G69" s="117"/>
      <c r="H69" s="117"/>
      <c r="I69" s="117"/>
      <c r="J69" s="203"/>
      <c r="K69" s="117"/>
      <c r="L69" s="215"/>
    </row>
    <row r="70" spans="2:13" s="4" customFormat="1" x14ac:dyDescent="0.25">
      <c r="B70" s="117" t="s">
        <v>229</v>
      </c>
      <c r="C70" s="286" t="s">
        <v>230</v>
      </c>
      <c r="D70" s="117" t="s">
        <v>543</v>
      </c>
      <c r="E70" s="286" t="s">
        <v>232</v>
      </c>
      <c r="F70" s="287" t="s">
        <v>425</v>
      </c>
      <c r="G70" s="117" t="s">
        <v>426</v>
      </c>
      <c r="H70" s="117" t="s">
        <v>20</v>
      </c>
      <c r="I70" s="117"/>
      <c r="J70" s="117">
        <v>3000</v>
      </c>
      <c r="K70" s="117" t="s">
        <v>232</v>
      </c>
      <c r="L70" s="215">
        <v>100</v>
      </c>
    </row>
    <row r="71" spans="2:13" s="4" customFormat="1" x14ac:dyDescent="0.25">
      <c r="B71" s="117" t="s">
        <v>229</v>
      </c>
      <c r="C71" s="286" t="s">
        <v>230</v>
      </c>
      <c r="D71" s="117" t="s">
        <v>543</v>
      </c>
      <c r="E71" s="286" t="s">
        <v>232</v>
      </c>
      <c r="F71" s="287" t="s">
        <v>478</v>
      </c>
      <c r="G71" s="117" t="s">
        <v>479</v>
      </c>
      <c r="H71" s="117" t="s">
        <v>20</v>
      </c>
      <c r="I71" s="117"/>
      <c r="J71" s="117">
        <v>3000</v>
      </c>
      <c r="K71" s="117" t="s">
        <v>232</v>
      </c>
      <c r="L71" s="215">
        <v>10</v>
      </c>
      <c r="M71" s="4" t="s">
        <v>1238</v>
      </c>
    </row>
    <row r="72" spans="2:13" s="4" customFormat="1" x14ac:dyDescent="0.25">
      <c r="B72" s="117" t="s">
        <v>229</v>
      </c>
      <c r="C72" s="286" t="s">
        <v>230</v>
      </c>
      <c r="D72" s="117" t="s">
        <v>544</v>
      </c>
      <c r="E72" s="286" t="s">
        <v>545</v>
      </c>
      <c r="F72" s="287" t="s">
        <v>425</v>
      </c>
      <c r="G72" s="117" t="s">
        <v>426</v>
      </c>
      <c r="H72" s="117" t="s">
        <v>20</v>
      </c>
      <c r="I72" s="117"/>
      <c r="J72" s="117">
        <v>3010</v>
      </c>
      <c r="K72" s="117" t="s">
        <v>236</v>
      </c>
      <c r="L72" s="215">
        <v>100</v>
      </c>
    </row>
    <row r="73" spans="2:13" s="4" customFormat="1" x14ac:dyDescent="0.25">
      <c r="B73" s="117" t="s">
        <v>229</v>
      </c>
      <c r="C73" s="286" t="s">
        <v>230</v>
      </c>
      <c r="D73" s="117" t="s">
        <v>544</v>
      </c>
      <c r="E73" s="286" t="s">
        <v>545</v>
      </c>
      <c r="F73" s="287" t="s">
        <v>546</v>
      </c>
      <c r="G73" s="117" t="s">
        <v>547</v>
      </c>
      <c r="H73" s="117" t="s">
        <v>20</v>
      </c>
      <c r="I73" s="117"/>
      <c r="J73" s="117">
        <v>3010</v>
      </c>
      <c r="K73" s="117" t="s">
        <v>236</v>
      </c>
      <c r="L73" s="215">
        <v>10</v>
      </c>
    </row>
    <row r="74" spans="2:13" s="4" customFormat="1" x14ac:dyDescent="0.25">
      <c r="B74" s="117" t="s">
        <v>229</v>
      </c>
      <c r="C74" s="286" t="s">
        <v>230</v>
      </c>
      <c r="D74" s="117"/>
      <c r="E74" s="286" t="s">
        <v>1628</v>
      </c>
      <c r="F74" s="287">
        <v>5137</v>
      </c>
      <c r="G74" s="117" t="s">
        <v>469</v>
      </c>
      <c r="H74" s="117"/>
      <c r="I74" s="117"/>
      <c r="J74" s="117">
        <v>4000</v>
      </c>
      <c r="K74" s="117" t="s">
        <v>177</v>
      </c>
      <c r="L74" s="215">
        <v>40</v>
      </c>
      <c r="M74" s="4" t="s">
        <v>1629</v>
      </c>
    </row>
    <row r="75" spans="2:13" s="4" customFormat="1" x14ac:dyDescent="0.25">
      <c r="B75" s="117" t="s">
        <v>229</v>
      </c>
      <c r="C75" s="286" t="s">
        <v>230</v>
      </c>
      <c r="D75" s="117" t="s">
        <v>548</v>
      </c>
      <c r="E75" s="286" t="s">
        <v>549</v>
      </c>
      <c r="F75" s="287" t="s">
        <v>468</v>
      </c>
      <c r="G75" s="117" t="s">
        <v>469</v>
      </c>
      <c r="H75" s="117" t="s">
        <v>20</v>
      </c>
      <c r="I75" s="117"/>
      <c r="J75" s="117">
        <v>3600</v>
      </c>
      <c r="K75" s="117" t="s">
        <v>195</v>
      </c>
      <c r="L75" s="215">
        <v>10</v>
      </c>
    </row>
    <row r="76" spans="2:13" s="4" customFormat="1" x14ac:dyDescent="0.25">
      <c r="B76" s="117" t="s">
        <v>229</v>
      </c>
      <c r="C76" s="286" t="s">
        <v>230</v>
      </c>
      <c r="D76" s="117" t="s">
        <v>548</v>
      </c>
      <c r="E76" s="286" t="s">
        <v>549</v>
      </c>
      <c r="F76" s="287" t="s">
        <v>478</v>
      </c>
      <c r="G76" s="117" t="s">
        <v>479</v>
      </c>
      <c r="H76" s="117" t="s">
        <v>20</v>
      </c>
      <c r="I76" s="117"/>
      <c r="J76" s="117">
        <v>3600</v>
      </c>
      <c r="K76" s="117" t="s">
        <v>195</v>
      </c>
      <c r="L76" s="215">
        <v>250</v>
      </c>
    </row>
    <row r="77" spans="2:13" s="4" customFormat="1" x14ac:dyDescent="0.25">
      <c r="B77" s="117" t="s">
        <v>229</v>
      </c>
      <c r="C77" s="286" t="s">
        <v>230</v>
      </c>
      <c r="D77" s="117"/>
      <c r="E77" s="286" t="s">
        <v>1200</v>
      </c>
      <c r="F77" s="287" t="s">
        <v>453</v>
      </c>
      <c r="G77" s="117" t="s">
        <v>454</v>
      </c>
      <c r="H77" s="117"/>
      <c r="I77" s="117"/>
      <c r="J77" s="117">
        <v>3600</v>
      </c>
      <c r="K77" s="117" t="s">
        <v>195</v>
      </c>
      <c r="L77" s="215">
        <v>300</v>
      </c>
      <c r="M77" s="4" t="s">
        <v>1687</v>
      </c>
    </row>
    <row r="78" spans="2:13" s="4" customFormat="1" x14ac:dyDescent="0.25">
      <c r="B78" s="117" t="s">
        <v>229</v>
      </c>
      <c r="C78" s="286" t="s">
        <v>230</v>
      </c>
      <c r="D78" s="117" t="s">
        <v>550</v>
      </c>
      <c r="E78" s="286" t="s">
        <v>551</v>
      </c>
      <c r="F78" s="287" t="s">
        <v>453</v>
      </c>
      <c r="G78" s="117" t="s">
        <v>454</v>
      </c>
      <c r="H78" s="117" t="s">
        <v>20</v>
      </c>
      <c r="I78" s="117"/>
      <c r="J78" s="117">
        <v>3600</v>
      </c>
      <c r="K78" s="117" t="s">
        <v>195</v>
      </c>
      <c r="L78" s="215">
        <v>100</v>
      </c>
      <c r="M78" s="4" t="s">
        <v>1162</v>
      </c>
    </row>
    <row r="79" spans="2:13" s="4" customFormat="1" x14ac:dyDescent="0.25">
      <c r="B79" s="117" t="s">
        <v>229</v>
      </c>
      <c r="C79" s="286" t="s">
        <v>230</v>
      </c>
      <c r="D79" s="117" t="s">
        <v>552</v>
      </c>
      <c r="E79" s="286" t="s">
        <v>553</v>
      </c>
      <c r="F79" s="287" t="s">
        <v>425</v>
      </c>
      <c r="G79" s="117" t="s">
        <v>426</v>
      </c>
      <c r="H79" s="117" t="s">
        <v>20</v>
      </c>
      <c r="I79" s="117"/>
      <c r="J79" s="117">
        <v>3800</v>
      </c>
      <c r="K79" s="117" t="s">
        <v>1745</v>
      </c>
      <c r="L79" s="215">
        <v>115</v>
      </c>
      <c r="M79" s="213" t="s">
        <v>1658</v>
      </c>
    </row>
    <row r="80" spans="2:13" s="4" customFormat="1" x14ac:dyDescent="0.25">
      <c r="B80" s="117" t="s">
        <v>229</v>
      </c>
      <c r="C80" s="286" t="s">
        <v>230</v>
      </c>
      <c r="D80" s="117" t="s">
        <v>554</v>
      </c>
      <c r="E80" s="286" t="s">
        <v>555</v>
      </c>
      <c r="F80" s="287" t="s">
        <v>556</v>
      </c>
      <c r="G80" s="117" t="s">
        <v>557</v>
      </c>
      <c r="H80" s="117" t="s">
        <v>20</v>
      </c>
      <c r="I80" s="117"/>
      <c r="J80" s="203">
        <v>3900</v>
      </c>
      <c r="K80" s="117" t="s">
        <v>459</v>
      </c>
      <c r="L80" s="215">
        <v>1000</v>
      </c>
    </row>
    <row r="81" spans="2:13" s="4" customFormat="1" x14ac:dyDescent="0.25">
      <c r="B81" s="117"/>
      <c r="C81" s="286"/>
      <c r="D81" s="117"/>
      <c r="E81" s="286"/>
      <c r="F81" s="287"/>
      <c r="G81" s="117"/>
      <c r="H81" s="117"/>
      <c r="I81" s="117"/>
      <c r="J81" s="203"/>
      <c r="K81" s="117"/>
      <c r="L81" s="215"/>
    </row>
    <row r="82" spans="2:13" s="4" customFormat="1" x14ac:dyDescent="0.25">
      <c r="B82" s="117" t="s">
        <v>558</v>
      </c>
      <c r="C82" s="286" t="s">
        <v>559</v>
      </c>
      <c r="D82" s="117" t="s">
        <v>560</v>
      </c>
      <c r="E82" s="286" t="s">
        <v>561</v>
      </c>
      <c r="F82" s="287" t="s">
        <v>562</v>
      </c>
      <c r="G82" s="117" t="s">
        <v>563</v>
      </c>
      <c r="H82" s="117" t="s">
        <v>20</v>
      </c>
      <c r="I82" s="117"/>
      <c r="J82" s="117">
        <v>2600</v>
      </c>
      <c r="K82" s="117" t="s">
        <v>292</v>
      </c>
      <c r="L82" s="216">
        <v>2600</v>
      </c>
      <c r="M82" s="4" t="s">
        <v>1634</v>
      </c>
    </row>
    <row r="83" spans="2:13" s="4" customFormat="1" x14ac:dyDescent="0.25">
      <c r="B83" s="117" t="s">
        <v>558</v>
      </c>
      <c r="C83" s="286" t="s">
        <v>559</v>
      </c>
      <c r="D83" s="117" t="s">
        <v>564</v>
      </c>
      <c r="E83" s="286" t="s">
        <v>565</v>
      </c>
      <c r="F83" s="287" t="s">
        <v>425</v>
      </c>
      <c r="G83" s="117" t="s">
        <v>426</v>
      </c>
      <c r="H83" s="117" t="s">
        <v>20</v>
      </c>
      <c r="I83" s="117"/>
      <c r="J83" s="117">
        <v>3800</v>
      </c>
      <c r="K83" s="117" t="s">
        <v>1745</v>
      </c>
      <c r="L83" s="216">
        <v>80</v>
      </c>
      <c r="M83" s="4" t="s">
        <v>1660</v>
      </c>
    </row>
    <row r="84" spans="2:13" s="4" customFormat="1" x14ac:dyDescent="0.25">
      <c r="B84" s="117" t="s">
        <v>558</v>
      </c>
      <c r="C84" s="286" t="s">
        <v>559</v>
      </c>
      <c r="D84" s="117" t="s">
        <v>566</v>
      </c>
      <c r="E84" s="286" t="s">
        <v>567</v>
      </c>
      <c r="F84" s="287" t="s">
        <v>425</v>
      </c>
      <c r="G84" s="117" t="s">
        <v>426</v>
      </c>
      <c r="H84" s="117" t="s">
        <v>20</v>
      </c>
      <c r="I84" s="117"/>
      <c r="J84" s="117">
        <v>3800</v>
      </c>
      <c r="K84" s="117" t="s">
        <v>1745</v>
      </c>
      <c r="L84" s="216">
        <v>200</v>
      </c>
      <c r="M84" s="213" t="s">
        <v>1659</v>
      </c>
    </row>
    <row r="85" spans="2:13" s="4" customFormat="1" x14ac:dyDescent="0.25">
      <c r="B85" s="117" t="s">
        <v>558</v>
      </c>
      <c r="C85" s="286" t="s">
        <v>559</v>
      </c>
      <c r="D85" s="117" t="s">
        <v>568</v>
      </c>
      <c r="E85" s="286" t="s">
        <v>569</v>
      </c>
      <c r="F85" s="287" t="s">
        <v>570</v>
      </c>
      <c r="G85" s="117" t="s">
        <v>571</v>
      </c>
      <c r="H85" s="117" t="s">
        <v>20</v>
      </c>
      <c r="I85" s="117"/>
      <c r="J85" s="117">
        <v>4000</v>
      </c>
      <c r="K85" s="117" t="s">
        <v>177</v>
      </c>
      <c r="L85" s="216">
        <v>100</v>
      </c>
      <c r="M85" s="4" t="s">
        <v>1281</v>
      </c>
    </row>
    <row r="86" spans="2:13" s="4" customFormat="1" x14ac:dyDescent="0.25">
      <c r="B86" s="117"/>
      <c r="C86" s="286"/>
      <c r="D86" s="117"/>
      <c r="E86" s="286"/>
      <c r="F86" s="287"/>
      <c r="G86" s="117"/>
      <c r="H86" s="117"/>
      <c r="I86" s="117"/>
      <c r="J86" s="117"/>
      <c r="K86" s="117"/>
      <c r="L86" s="216"/>
    </row>
    <row r="87" spans="2:13" s="4" customFormat="1" x14ac:dyDescent="0.25">
      <c r="B87" s="117" t="s">
        <v>572</v>
      </c>
      <c r="C87" s="286" t="s">
        <v>573</v>
      </c>
      <c r="D87" s="117" t="s">
        <v>574</v>
      </c>
      <c r="E87" s="286" t="s">
        <v>575</v>
      </c>
      <c r="F87" s="287" t="s">
        <v>425</v>
      </c>
      <c r="G87" s="117" t="s">
        <v>426</v>
      </c>
      <c r="H87" s="117" t="s">
        <v>20</v>
      </c>
      <c r="I87" s="117"/>
      <c r="J87" s="117">
        <v>3600</v>
      </c>
      <c r="K87" s="117" t="s">
        <v>195</v>
      </c>
      <c r="L87" s="216">
        <v>30</v>
      </c>
    </row>
    <row r="88" spans="2:13" s="4" customFormat="1" x14ac:dyDescent="0.25">
      <c r="B88" s="117" t="s">
        <v>572</v>
      </c>
      <c r="C88" s="286" t="s">
        <v>573</v>
      </c>
      <c r="D88" s="117" t="s">
        <v>576</v>
      </c>
      <c r="E88" s="286" t="s">
        <v>577</v>
      </c>
      <c r="F88" s="287" t="s">
        <v>457</v>
      </c>
      <c r="G88" s="117" t="s">
        <v>458</v>
      </c>
      <c r="H88" s="117" t="s">
        <v>20</v>
      </c>
      <c r="I88" s="117"/>
      <c r="J88" s="203">
        <v>3900</v>
      </c>
      <c r="K88" s="117" t="s">
        <v>459</v>
      </c>
      <c r="L88" s="216">
        <v>50</v>
      </c>
      <c r="M88" s="4" t="s">
        <v>1247</v>
      </c>
    </row>
    <row r="89" spans="2:13" s="4" customFormat="1" x14ac:dyDescent="0.25">
      <c r="B89" s="117"/>
      <c r="C89" s="286"/>
      <c r="D89" s="117"/>
      <c r="E89" s="286"/>
      <c r="F89" s="287"/>
      <c r="G89" s="117"/>
      <c r="H89" s="117"/>
      <c r="I89" s="117"/>
      <c r="J89" s="203"/>
      <c r="K89" s="117"/>
      <c r="L89" s="216"/>
    </row>
    <row r="90" spans="2:13" s="4" customFormat="1" x14ac:dyDescent="0.25">
      <c r="B90" s="117" t="s">
        <v>578</v>
      </c>
      <c r="C90" s="286" t="s">
        <v>579</v>
      </c>
      <c r="D90" s="117" t="s">
        <v>580</v>
      </c>
      <c r="E90" s="286" t="s">
        <v>581</v>
      </c>
      <c r="F90" s="287" t="s">
        <v>421</v>
      </c>
      <c r="G90" s="117" t="s">
        <v>422</v>
      </c>
      <c r="H90" s="117" t="s">
        <v>20</v>
      </c>
      <c r="I90" s="117"/>
      <c r="J90" s="117">
        <v>2600</v>
      </c>
      <c r="K90" s="117" t="s">
        <v>292</v>
      </c>
      <c r="L90" s="216">
        <v>90</v>
      </c>
      <c r="M90" s="4" t="s">
        <v>1202</v>
      </c>
    </row>
    <row r="91" spans="2:13" s="4" customFormat="1" x14ac:dyDescent="0.25">
      <c r="B91" s="117" t="s">
        <v>578</v>
      </c>
      <c r="C91" s="286" t="s">
        <v>579</v>
      </c>
      <c r="D91" s="117" t="s">
        <v>582</v>
      </c>
      <c r="E91" s="286" t="s">
        <v>583</v>
      </c>
      <c r="F91" s="287" t="s">
        <v>425</v>
      </c>
      <c r="G91" s="117" t="s">
        <v>426</v>
      </c>
      <c r="H91" s="117" t="s">
        <v>20</v>
      </c>
      <c r="I91" s="117"/>
      <c r="J91" s="117">
        <v>3600</v>
      </c>
      <c r="K91" s="117" t="s">
        <v>195</v>
      </c>
      <c r="L91" s="216">
        <v>400</v>
      </c>
      <c r="M91" s="4" t="s">
        <v>1163</v>
      </c>
    </row>
    <row r="92" spans="2:13" s="4" customFormat="1" x14ac:dyDescent="0.25">
      <c r="B92" s="117" t="s">
        <v>578</v>
      </c>
      <c r="C92" s="286" t="s">
        <v>579</v>
      </c>
      <c r="D92" s="117" t="s">
        <v>582</v>
      </c>
      <c r="E92" s="286" t="s">
        <v>583</v>
      </c>
      <c r="F92" s="287" t="s">
        <v>478</v>
      </c>
      <c r="G92" s="117" t="s">
        <v>479</v>
      </c>
      <c r="H92" s="117" t="s">
        <v>20</v>
      </c>
      <c r="I92" s="117"/>
      <c r="J92" s="117">
        <v>3600</v>
      </c>
      <c r="K92" s="117" t="s">
        <v>195</v>
      </c>
      <c r="L92" s="216">
        <v>300</v>
      </c>
      <c r="M92" s="4" t="s">
        <v>1164</v>
      </c>
    </row>
    <row r="93" spans="2:13" s="4" customFormat="1" x14ac:dyDescent="0.25">
      <c r="B93" s="117" t="s">
        <v>578</v>
      </c>
      <c r="C93" s="286" t="s">
        <v>579</v>
      </c>
      <c r="D93" s="117" t="s">
        <v>584</v>
      </c>
      <c r="E93" s="286" t="s">
        <v>585</v>
      </c>
      <c r="F93" s="287" t="s">
        <v>457</v>
      </c>
      <c r="G93" s="117" t="s">
        <v>458</v>
      </c>
      <c r="H93" s="117" t="s">
        <v>20</v>
      </c>
      <c r="I93" s="117"/>
      <c r="J93" s="203">
        <v>3900</v>
      </c>
      <c r="K93" s="117" t="s">
        <v>459</v>
      </c>
      <c r="L93" s="216">
        <v>600</v>
      </c>
      <c r="M93" s="4" t="s">
        <v>1248</v>
      </c>
    </row>
    <row r="94" spans="2:13" s="4" customFormat="1" x14ac:dyDescent="0.25">
      <c r="B94" s="117"/>
      <c r="C94" s="286"/>
      <c r="D94" s="117"/>
      <c r="E94" s="286"/>
      <c r="F94" s="287"/>
      <c r="G94" s="117"/>
      <c r="H94" s="117"/>
      <c r="I94" s="117"/>
      <c r="J94" s="203"/>
      <c r="K94" s="117"/>
      <c r="L94" s="216"/>
    </row>
    <row r="95" spans="2:13" s="4" customFormat="1" x14ac:dyDescent="0.25">
      <c r="B95" s="117" t="s">
        <v>586</v>
      </c>
      <c r="C95" s="286" t="s">
        <v>587</v>
      </c>
      <c r="D95" s="117" t="s">
        <v>588</v>
      </c>
      <c r="E95" s="286" t="s">
        <v>589</v>
      </c>
      <c r="F95" s="287" t="s">
        <v>425</v>
      </c>
      <c r="G95" s="117" t="s">
        <v>426</v>
      </c>
      <c r="H95" s="117" t="s">
        <v>20</v>
      </c>
      <c r="I95" s="117"/>
      <c r="J95" s="117">
        <v>3600</v>
      </c>
      <c r="K95" s="117" t="s">
        <v>195</v>
      </c>
      <c r="L95" s="216">
        <v>300</v>
      </c>
      <c r="M95" s="4" t="s">
        <v>1165</v>
      </c>
    </row>
    <row r="96" spans="2:13" s="4" customFormat="1" x14ac:dyDescent="0.25">
      <c r="B96" s="117" t="s">
        <v>586</v>
      </c>
      <c r="C96" s="286" t="s">
        <v>587</v>
      </c>
      <c r="D96" s="117" t="s">
        <v>588</v>
      </c>
      <c r="E96" s="286" t="s">
        <v>589</v>
      </c>
      <c r="F96" s="287" t="s">
        <v>478</v>
      </c>
      <c r="G96" s="117" t="s">
        <v>479</v>
      </c>
      <c r="H96" s="117" t="s">
        <v>20</v>
      </c>
      <c r="I96" s="117"/>
      <c r="J96" s="117">
        <v>3600</v>
      </c>
      <c r="K96" s="117" t="s">
        <v>195</v>
      </c>
      <c r="L96" s="216">
        <v>200</v>
      </c>
      <c r="M96" s="4" t="s">
        <v>1166</v>
      </c>
    </row>
    <row r="97" spans="1:13" s="4" customFormat="1" x14ac:dyDescent="0.25">
      <c r="B97" s="117"/>
      <c r="C97" s="286"/>
      <c r="D97" s="117"/>
      <c r="E97" s="286"/>
      <c r="F97" s="287"/>
      <c r="G97" s="117"/>
      <c r="H97" s="117"/>
      <c r="I97" s="117"/>
      <c r="J97" s="117"/>
      <c r="K97" s="117"/>
      <c r="L97" s="216"/>
    </row>
    <row r="98" spans="1:13" s="4" customFormat="1" x14ac:dyDescent="0.25">
      <c r="B98" s="117" t="s">
        <v>590</v>
      </c>
      <c r="C98" s="286" t="s">
        <v>591</v>
      </c>
      <c r="D98" s="117" t="s">
        <v>592</v>
      </c>
      <c r="E98" s="286" t="s">
        <v>593</v>
      </c>
      <c r="F98" s="287" t="s">
        <v>453</v>
      </c>
      <c r="G98" s="117" t="s">
        <v>454</v>
      </c>
      <c r="H98" s="117" t="s">
        <v>20</v>
      </c>
      <c r="I98" s="117"/>
      <c r="J98" s="203">
        <v>2900</v>
      </c>
      <c r="K98" s="117" t="s">
        <v>1744</v>
      </c>
      <c r="L98" s="216">
        <v>300</v>
      </c>
      <c r="M98" s="4" t="s">
        <v>1361</v>
      </c>
    </row>
    <row r="99" spans="1:13" s="4" customFormat="1" x14ac:dyDescent="0.25">
      <c r="B99" s="117"/>
      <c r="C99" s="286"/>
      <c r="D99" s="117"/>
      <c r="E99" s="286"/>
      <c r="F99" s="287"/>
      <c r="G99" s="117"/>
      <c r="H99" s="117"/>
      <c r="I99" s="117"/>
      <c r="J99" s="203"/>
      <c r="K99" s="117"/>
      <c r="L99" s="216"/>
    </row>
    <row r="100" spans="1:13" s="4" customFormat="1" ht="15" customHeight="1" x14ac:dyDescent="0.25">
      <c r="B100" s="117" t="s">
        <v>594</v>
      </c>
      <c r="C100" s="286" t="s">
        <v>595</v>
      </c>
      <c r="D100" s="117" t="s">
        <v>596</v>
      </c>
      <c r="E100" s="288" t="s">
        <v>597</v>
      </c>
      <c r="F100" s="287" t="s">
        <v>425</v>
      </c>
      <c r="G100" s="117" t="s">
        <v>426</v>
      </c>
      <c r="H100" s="117" t="s">
        <v>20</v>
      </c>
      <c r="I100" s="117"/>
      <c r="J100" s="117">
        <v>3600</v>
      </c>
      <c r="K100" s="117" t="s">
        <v>195</v>
      </c>
      <c r="L100" s="216">
        <v>50</v>
      </c>
    </row>
    <row r="101" spans="1:13" s="4" customFormat="1" x14ac:dyDescent="0.25">
      <c r="B101" s="117" t="s">
        <v>594</v>
      </c>
      <c r="C101" s="286" t="s">
        <v>595</v>
      </c>
      <c r="D101" s="117" t="s">
        <v>596</v>
      </c>
      <c r="E101" s="288" t="s">
        <v>597</v>
      </c>
      <c r="F101" s="287" t="s">
        <v>478</v>
      </c>
      <c r="G101" s="117" t="s">
        <v>479</v>
      </c>
      <c r="H101" s="117" t="s">
        <v>20</v>
      </c>
      <c r="I101" s="117"/>
      <c r="J101" s="117">
        <v>3600</v>
      </c>
      <c r="K101" s="117" t="s">
        <v>195</v>
      </c>
      <c r="L101" s="216">
        <v>1000</v>
      </c>
      <c r="M101" s="4" t="s">
        <v>1424</v>
      </c>
    </row>
    <row r="102" spans="1:13" s="4" customFormat="1" x14ac:dyDescent="0.25">
      <c r="B102" s="117" t="s">
        <v>594</v>
      </c>
      <c r="C102" s="286" t="s">
        <v>595</v>
      </c>
      <c r="D102" s="117" t="s">
        <v>600</v>
      </c>
      <c r="E102" s="286" t="s">
        <v>601</v>
      </c>
      <c r="F102" s="287" t="s">
        <v>602</v>
      </c>
      <c r="G102" s="117" t="s">
        <v>603</v>
      </c>
      <c r="H102" s="117" t="s">
        <v>20</v>
      </c>
      <c r="I102" s="117"/>
      <c r="J102" s="117">
        <v>5000</v>
      </c>
      <c r="K102" s="117" t="s">
        <v>604</v>
      </c>
      <c r="L102" s="216">
        <v>1744</v>
      </c>
      <c r="M102" s="4" t="s">
        <v>1298</v>
      </c>
    </row>
    <row r="103" spans="1:13" s="4" customFormat="1" x14ac:dyDescent="0.25">
      <c r="B103" s="117" t="s">
        <v>594</v>
      </c>
      <c r="C103" s="286" t="s">
        <v>595</v>
      </c>
      <c r="D103" s="117" t="s">
        <v>605</v>
      </c>
      <c r="E103" s="286" t="s">
        <v>606</v>
      </c>
      <c r="F103" s="287" t="s">
        <v>602</v>
      </c>
      <c r="G103" s="117" t="s">
        <v>603</v>
      </c>
      <c r="H103" s="117" t="s">
        <v>20</v>
      </c>
      <c r="I103" s="117"/>
      <c r="J103" s="117">
        <v>5400</v>
      </c>
      <c r="K103" s="117" t="s">
        <v>606</v>
      </c>
      <c r="L103" s="216">
        <v>1528</v>
      </c>
      <c r="M103" s="4" t="s">
        <v>1299</v>
      </c>
    </row>
    <row r="104" spans="1:13" s="4" customFormat="1" x14ac:dyDescent="0.25">
      <c r="B104" s="117" t="s">
        <v>594</v>
      </c>
      <c r="C104" s="286" t="s">
        <v>595</v>
      </c>
      <c r="D104" s="117" t="s">
        <v>607</v>
      </c>
      <c r="E104" s="286" t="s">
        <v>608</v>
      </c>
      <c r="F104" s="287" t="s">
        <v>602</v>
      </c>
      <c r="G104" s="117" t="s">
        <v>603</v>
      </c>
      <c r="H104" s="117" t="s">
        <v>20</v>
      </c>
      <c r="I104" s="117"/>
      <c r="J104" s="117">
        <v>5600</v>
      </c>
      <c r="K104" s="117" t="s">
        <v>609</v>
      </c>
      <c r="L104" s="216">
        <v>2334</v>
      </c>
      <c r="M104" s="4" t="s">
        <v>1300</v>
      </c>
    </row>
    <row r="105" spans="1:13" s="4" customFormat="1" x14ac:dyDescent="0.25">
      <c r="B105" s="117" t="s">
        <v>594</v>
      </c>
      <c r="C105" s="286" t="s">
        <v>595</v>
      </c>
      <c r="D105" s="117" t="s">
        <v>610</v>
      </c>
      <c r="E105" s="286" t="s">
        <v>611</v>
      </c>
      <c r="F105" s="287" t="s">
        <v>602</v>
      </c>
      <c r="G105" s="117" t="s">
        <v>603</v>
      </c>
      <c r="H105" s="117" t="s">
        <v>20</v>
      </c>
      <c r="I105" s="117"/>
      <c r="J105" s="117">
        <v>7600</v>
      </c>
      <c r="K105" s="117" t="s">
        <v>612</v>
      </c>
      <c r="L105" s="216">
        <v>3203</v>
      </c>
      <c r="M105" s="4" t="s">
        <v>1301</v>
      </c>
    </row>
    <row r="106" spans="1:13" s="4" customFormat="1" x14ac:dyDescent="0.25">
      <c r="B106" s="117" t="s">
        <v>594</v>
      </c>
      <c r="C106" s="286" t="s">
        <v>595</v>
      </c>
      <c r="D106" s="289" t="s">
        <v>617</v>
      </c>
      <c r="E106" s="286" t="s">
        <v>1732</v>
      </c>
      <c r="F106" s="287">
        <v>6121</v>
      </c>
      <c r="G106" s="117" t="s">
        <v>458</v>
      </c>
      <c r="H106" s="117"/>
      <c r="I106" s="117"/>
      <c r="J106" s="117">
        <v>3900</v>
      </c>
      <c r="K106" s="106" t="s">
        <v>459</v>
      </c>
      <c r="L106" s="216">
        <v>350</v>
      </c>
      <c r="M106" s="9" t="s">
        <v>1738</v>
      </c>
    </row>
    <row r="107" spans="1:13" s="4" customFormat="1" x14ac:dyDescent="0.25">
      <c r="B107" s="117"/>
      <c r="C107" s="286"/>
      <c r="D107" s="117"/>
      <c r="E107" s="286"/>
      <c r="F107" s="287"/>
      <c r="G107" s="117"/>
      <c r="H107" s="117"/>
      <c r="I107" s="117"/>
      <c r="J107" s="117"/>
      <c r="K107" s="117"/>
      <c r="L107" s="216"/>
    </row>
    <row r="108" spans="1:13" s="4" customFormat="1" x14ac:dyDescent="0.25">
      <c r="B108" s="117" t="s">
        <v>613</v>
      </c>
      <c r="C108" s="286" t="s">
        <v>614</v>
      </c>
      <c r="D108" s="117" t="s">
        <v>615</v>
      </c>
      <c r="E108" s="288" t="s">
        <v>616</v>
      </c>
      <c r="F108" s="287" t="s">
        <v>425</v>
      </c>
      <c r="G108" s="117" t="s">
        <v>426</v>
      </c>
      <c r="H108" s="117" t="s">
        <v>20</v>
      </c>
      <c r="I108" s="117"/>
      <c r="J108" s="117">
        <v>3600</v>
      </c>
      <c r="K108" s="117" t="s">
        <v>195</v>
      </c>
      <c r="L108" s="216">
        <v>50</v>
      </c>
    </row>
    <row r="109" spans="1:13" s="4" customFormat="1" x14ac:dyDescent="0.25">
      <c r="B109" s="117" t="s">
        <v>613</v>
      </c>
      <c r="C109" s="286" t="s">
        <v>614</v>
      </c>
      <c r="D109" s="117" t="s">
        <v>615</v>
      </c>
      <c r="E109" s="288" t="s">
        <v>616</v>
      </c>
      <c r="F109" s="287" t="s">
        <v>478</v>
      </c>
      <c r="G109" s="117" t="s">
        <v>479</v>
      </c>
      <c r="H109" s="117" t="s">
        <v>20</v>
      </c>
      <c r="I109" s="117"/>
      <c r="J109" s="117">
        <v>3600</v>
      </c>
      <c r="K109" s="117" t="s">
        <v>195</v>
      </c>
      <c r="L109" s="216">
        <v>1000</v>
      </c>
      <c r="M109" s="4" t="s">
        <v>1418</v>
      </c>
    </row>
    <row r="110" spans="1:13" s="4" customFormat="1" x14ac:dyDescent="0.25">
      <c r="B110" s="117" t="s">
        <v>613</v>
      </c>
      <c r="C110" s="286" t="s">
        <v>614</v>
      </c>
      <c r="D110" s="117" t="s">
        <v>619</v>
      </c>
      <c r="E110" s="286" t="s">
        <v>620</v>
      </c>
      <c r="F110" s="287" t="s">
        <v>621</v>
      </c>
      <c r="G110" s="117" t="s">
        <v>622</v>
      </c>
      <c r="H110" s="117" t="s">
        <v>20</v>
      </c>
      <c r="I110" s="117"/>
      <c r="J110" s="117">
        <v>3800</v>
      </c>
      <c r="K110" s="117" t="s">
        <v>1745</v>
      </c>
      <c r="L110" s="216">
        <v>250</v>
      </c>
      <c r="M110" s="4" t="s">
        <v>1223</v>
      </c>
    </row>
    <row r="111" spans="1:13" s="19" customFormat="1" x14ac:dyDescent="0.25">
      <c r="A111" s="4"/>
      <c r="B111" s="106" t="s">
        <v>613</v>
      </c>
      <c r="C111" s="290" t="s">
        <v>614</v>
      </c>
      <c r="D111" s="106" t="s">
        <v>623</v>
      </c>
      <c r="E111" s="290" t="s">
        <v>624</v>
      </c>
      <c r="F111" s="287" t="s">
        <v>457</v>
      </c>
      <c r="G111" s="117" t="s">
        <v>458</v>
      </c>
      <c r="H111" s="117" t="s">
        <v>20</v>
      </c>
      <c r="I111" s="106"/>
      <c r="J111" s="291">
        <v>3900</v>
      </c>
      <c r="K111" s="106" t="s">
        <v>459</v>
      </c>
      <c r="L111" s="216">
        <v>100</v>
      </c>
      <c r="M111" s="19" t="s">
        <v>1258</v>
      </c>
    </row>
    <row r="112" spans="1:13" s="4" customFormat="1" x14ac:dyDescent="0.25">
      <c r="B112" s="117" t="s">
        <v>613</v>
      </c>
      <c r="C112" s="286" t="s">
        <v>614</v>
      </c>
      <c r="D112" s="117" t="s">
        <v>627</v>
      </c>
      <c r="E112" s="286" t="s">
        <v>628</v>
      </c>
      <c r="F112" s="287" t="s">
        <v>621</v>
      </c>
      <c r="G112" s="117" t="s">
        <v>622</v>
      </c>
      <c r="H112" s="117" t="s">
        <v>20</v>
      </c>
      <c r="I112" s="117"/>
      <c r="J112" s="117">
        <v>4000</v>
      </c>
      <c r="K112" s="117" t="s">
        <v>177</v>
      </c>
      <c r="L112" s="216">
        <v>100</v>
      </c>
      <c r="M112" s="4" t="s">
        <v>1286</v>
      </c>
    </row>
    <row r="113" spans="2:13" s="4" customFormat="1" x14ac:dyDescent="0.25">
      <c r="B113" s="117" t="s">
        <v>613</v>
      </c>
      <c r="C113" s="286" t="s">
        <v>614</v>
      </c>
      <c r="D113" s="117" t="s">
        <v>629</v>
      </c>
      <c r="E113" s="286" t="s">
        <v>630</v>
      </c>
      <c r="F113" s="287" t="s">
        <v>621</v>
      </c>
      <c r="G113" s="117" t="s">
        <v>622</v>
      </c>
      <c r="H113" s="117" t="s">
        <v>20</v>
      </c>
      <c r="I113" s="117"/>
      <c r="J113" s="117">
        <v>4000</v>
      </c>
      <c r="K113" s="117" t="s">
        <v>177</v>
      </c>
      <c r="L113" s="216">
        <v>300</v>
      </c>
      <c r="M113" s="4" t="s">
        <v>1287</v>
      </c>
    </row>
    <row r="114" spans="2:13" s="4" customFormat="1" x14ac:dyDescent="0.25">
      <c r="B114" s="117" t="s">
        <v>613</v>
      </c>
      <c r="C114" s="286" t="s">
        <v>614</v>
      </c>
      <c r="D114" s="117"/>
      <c r="E114" s="286" t="s">
        <v>1412</v>
      </c>
      <c r="F114" s="287" t="s">
        <v>621</v>
      </c>
      <c r="G114" s="117" t="s">
        <v>622</v>
      </c>
      <c r="H114" s="117"/>
      <c r="I114" s="117"/>
      <c r="J114" s="117">
        <v>4000</v>
      </c>
      <c r="K114" s="117" t="s">
        <v>177</v>
      </c>
      <c r="L114" s="216">
        <v>1000</v>
      </c>
      <c r="M114" s="4" t="s">
        <v>1413</v>
      </c>
    </row>
    <row r="115" spans="2:13" s="4" customFormat="1" x14ac:dyDescent="0.25">
      <c r="B115" s="117" t="s">
        <v>613</v>
      </c>
      <c r="C115" s="286" t="s">
        <v>614</v>
      </c>
      <c r="D115" s="117" t="s">
        <v>631</v>
      </c>
      <c r="E115" s="286" t="s">
        <v>632</v>
      </c>
      <c r="F115" s="287" t="s">
        <v>621</v>
      </c>
      <c r="G115" s="117" t="s">
        <v>622</v>
      </c>
      <c r="H115" s="117" t="s">
        <v>20</v>
      </c>
      <c r="I115" s="117"/>
      <c r="J115" s="117">
        <v>4000</v>
      </c>
      <c r="K115" s="117" t="s">
        <v>177</v>
      </c>
      <c r="L115" s="216">
        <v>130</v>
      </c>
      <c r="M115" s="4" t="s">
        <v>1284</v>
      </c>
    </row>
    <row r="116" spans="2:13" s="4" customFormat="1" x14ac:dyDescent="0.25">
      <c r="B116" s="117" t="s">
        <v>613</v>
      </c>
      <c r="C116" s="286" t="s">
        <v>614</v>
      </c>
      <c r="D116" s="117" t="s">
        <v>633</v>
      </c>
      <c r="E116" s="286" t="s">
        <v>634</v>
      </c>
      <c r="F116" s="287" t="s">
        <v>602</v>
      </c>
      <c r="G116" s="117" t="s">
        <v>603</v>
      </c>
      <c r="H116" s="117" t="s">
        <v>20</v>
      </c>
      <c r="I116" s="117"/>
      <c r="J116" s="117">
        <v>7100</v>
      </c>
      <c r="K116" s="117" t="s">
        <v>634</v>
      </c>
      <c r="L116" s="216">
        <v>5335</v>
      </c>
      <c r="M116" s="4" t="s">
        <v>1302</v>
      </c>
    </row>
    <row r="117" spans="2:13" s="4" customFormat="1" x14ac:dyDescent="0.25">
      <c r="B117" s="117" t="s">
        <v>613</v>
      </c>
      <c r="C117" s="286" t="s">
        <v>614</v>
      </c>
      <c r="D117" s="117" t="s">
        <v>635</v>
      </c>
      <c r="E117" s="286" t="s">
        <v>636</v>
      </c>
      <c r="F117" s="287" t="s">
        <v>602</v>
      </c>
      <c r="G117" s="117" t="s">
        <v>603</v>
      </c>
      <c r="H117" s="117" t="s">
        <v>20</v>
      </c>
      <c r="I117" s="117"/>
      <c r="J117" s="117">
        <v>7200</v>
      </c>
      <c r="K117" s="117" t="s">
        <v>636</v>
      </c>
      <c r="L117" s="216">
        <v>4359</v>
      </c>
      <c r="M117" s="4" t="s">
        <v>1303</v>
      </c>
    </row>
    <row r="118" spans="2:13" s="4" customFormat="1" x14ac:dyDescent="0.25">
      <c r="B118" s="117" t="s">
        <v>613</v>
      </c>
      <c r="C118" s="286" t="s">
        <v>614</v>
      </c>
      <c r="D118" s="117" t="s">
        <v>637</v>
      </c>
      <c r="E118" s="286" t="s">
        <v>638</v>
      </c>
      <c r="F118" s="287" t="s">
        <v>602</v>
      </c>
      <c r="G118" s="117" t="s">
        <v>603</v>
      </c>
      <c r="H118" s="117" t="s">
        <v>20</v>
      </c>
      <c r="I118" s="117"/>
      <c r="J118" s="117">
        <v>7300</v>
      </c>
      <c r="K118" s="117" t="s">
        <v>639</v>
      </c>
      <c r="L118" s="216">
        <v>5382</v>
      </c>
      <c r="M118" s="4" t="s">
        <v>1304</v>
      </c>
    </row>
    <row r="119" spans="2:13" s="4" customFormat="1" x14ac:dyDescent="0.25">
      <c r="B119" s="117"/>
      <c r="C119" s="286"/>
      <c r="D119" s="117"/>
      <c r="E119" s="286"/>
      <c r="F119" s="287"/>
      <c r="G119" s="117"/>
      <c r="H119" s="117"/>
      <c r="I119" s="117"/>
      <c r="J119" s="117"/>
      <c r="K119" s="117"/>
      <c r="L119" s="216"/>
    </row>
    <row r="120" spans="2:13" s="4" customFormat="1" x14ac:dyDescent="0.25">
      <c r="B120" s="117" t="s">
        <v>640</v>
      </c>
      <c r="C120" s="286" t="s">
        <v>641</v>
      </c>
      <c r="D120" s="117" t="s">
        <v>174</v>
      </c>
      <c r="E120" s="286" t="s">
        <v>175</v>
      </c>
      <c r="F120" s="287" t="s">
        <v>520</v>
      </c>
      <c r="G120" s="117" t="s">
        <v>521</v>
      </c>
      <c r="H120" s="117" t="s">
        <v>20</v>
      </c>
      <c r="I120" s="117"/>
      <c r="J120" s="117">
        <v>4000</v>
      </c>
      <c r="K120" s="117" t="s">
        <v>177</v>
      </c>
      <c r="L120" s="216">
        <v>18</v>
      </c>
      <c r="M120" s="4" t="s">
        <v>1285</v>
      </c>
    </row>
    <row r="121" spans="2:13" s="4" customFormat="1" x14ac:dyDescent="0.25">
      <c r="B121" s="117" t="s">
        <v>640</v>
      </c>
      <c r="C121" s="286" t="s">
        <v>641</v>
      </c>
      <c r="D121" s="117" t="s">
        <v>642</v>
      </c>
      <c r="E121" s="286" t="s">
        <v>643</v>
      </c>
      <c r="F121" s="287" t="s">
        <v>602</v>
      </c>
      <c r="G121" s="117" t="s">
        <v>603</v>
      </c>
      <c r="H121" s="117" t="s">
        <v>20</v>
      </c>
      <c r="I121" s="117"/>
      <c r="J121" s="117">
        <v>4100</v>
      </c>
      <c r="K121" s="117" t="s">
        <v>644</v>
      </c>
      <c r="L121" s="216">
        <v>2221</v>
      </c>
      <c r="M121" s="4" t="s">
        <v>1305</v>
      </c>
    </row>
    <row r="122" spans="2:13" s="4" customFormat="1" x14ac:dyDescent="0.25">
      <c r="B122" s="117" t="s">
        <v>640</v>
      </c>
      <c r="C122" s="286" t="s">
        <v>641</v>
      </c>
      <c r="D122" s="117" t="s">
        <v>645</v>
      </c>
      <c r="E122" s="286" t="s">
        <v>646</v>
      </c>
      <c r="F122" s="287" t="s">
        <v>602</v>
      </c>
      <c r="G122" s="117" t="s">
        <v>603</v>
      </c>
      <c r="H122" s="117" t="s">
        <v>20</v>
      </c>
      <c r="I122" s="117"/>
      <c r="J122" s="117">
        <v>4300</v>
      </c>
      <c r="K122" s="117" t="s">
        <v>646</v>
      </c>
      <c r="L122" s="216">
        <v>2206</v>
      </c>
      <c r="M122" s="4" t="s">
        <v>1306</v>
      </c>
    </row>
    <row r="123" spans="2:13" s="4" customFormat="1" x14ac:dyDescent="0.25">
      <c r="B123" s="117"/>
      <c r="C123" s="286"/>
      <c r="D123" s="117"/>
      <c r="E123" s="286"/>
      <c r="F123" s="287"/>
      <c r="G123" s="117"/>
      <c r="H123" s="117"/>
      <c r="I123" s="117"/>
      <c r="J123" s="117"/>
      <c r="K123" s="117"/>
      <c r="L123" s="216"/>
    </row>
    <row r="124" spans="2:13" s="4" customFormat="1" x14ac:dyDescent="0.25">
      <c r="B124" s="117" t="s">
        <v>647</v>
      </c>
      <c r="C124" s="286" t="s">
        <v>648</v>
      </c>
      <c r="D124" s="117" t="s">
        <v>649</v>
      </c>
      <c r="E124" s="286" t="s">
        <v>650</v>
      </c>
      <c r="F124" s="287" t="s">
        <v>651</v>
      </c>
      <c r="G124" s="117" t="s">
        <v>652</v>
      </c>
      <c r="H124" s="117" t="s">
        <v>20</v>
      </c>
      <c r="I124" s="117"/>
      <c r="J124" s="117">
        <v>1100</v>
      </c>
      <c r="K124" s="117" t="s">
        <v>1743</v>
      </c>
      <c r="L124" s="216">
        <v>15</v>
      </c>
    </row>
    <row r="125" spans="2:13" s="4" customFormat="1" x14ac:dyDescent="0.25">
      <c r="B125" s="117" t="s">
        <v>647</v>
      </c>
      <c r="C125" s="286" t="s">
        <v>648</v>
      </c>
      <c r="D125" s="117" t="s">
        <v>653</v>
      </c>
      <c r="E125" s="286" t="s">
        <v>654</v>
      </c>
      <c r="F125" s="287" t="s">
        <v>437</v>
      </c>
      <c r="G125" s="117" t="s">
        <v>438</v>
      </c>
      <c r="H125" s="117" t="s">
        <v>20</v>
      </c>
      <c r="I125" s="117"/>
      <c r="J125" s="117">
        <v>3800</v>
      </c>
      <c r="K125" s="117" t="s">
        <v>1745</v>
      </c>
      <c r="L125" s="216">
        <v>40</v>
      </c>
      <c r="M125" s="4" t="s">
        <v>1224</v>
      </c>
    </row>
    <row r="126" spans="2:13" s="4" customFormat="1" x14ac:dyDescent="0.25">
      <c r="B126" s="117" t="s">
        <v>647</v>
      </c>
      <c r="C126" s="286" t="s">
        <v>648</v>
      </c>
      <c r="D126" s="117" t="s">
        <v>655</v>
      </c>
      <c r="E126" s="286" t="s">
        <v>656</v>
      </c>
      <c r="F126" s="287" t="s">
        <v>425</v>
      </c>
      <c r="G126" s="117" t="s">
        <v>426</v>
      </c>
      <c r="H126" s="117" t="s">
        <v>20</v>
      </c>
      <c r="I126" s="117"/>
      <c r="J126" s="117">
        <v>4000</v>
      </c>
      <c r="K126" s="117" t="s">
        <v>177</v>
      </c>
      <c r="L126" s="216">
        <v>250</v>
      </c>
      <c r="M126" s="4" t="s">
        <v>1288</v>
      </c>
    </row>
    <row r="127" spans="2:13" s="4" customFormat="1" x14ac:dyDescent="0.25">
      <c r="B127" s="117" t="s">
        <v>647</v>
      </c>
      <c r="C127" s="286" t="s">
        <v>648</v>
      </c>
      <c r="D127" s="117" t="s">
        <v>659</v>
      </c>
      <c r="E127" s="288" t="s">
        <v>1740</v>
      </c>
      <c r="F127" s="287" t="s">
        <v>621</v>
      </c>
      <c r="G127" s="117" t="s">
        <v>622</v>
      </c>
      <c r="H127" s="117" t="s">
        <v>20</v>
      </c>
      <c r="I127" s="117"/>
      <c r="J127" s="117">
        <v>4000</v>
      </c>
      <c r="K127" s="117" t="s">
        <v>177</v>
      </c>
      <c r="L127" s="216">
        <v>900</v>
      </c>
      <c r="M127" s="4" t="s">
        <v>1289</v>
      </c>
    </row>
    <row r="128" spans="2:13" s="4" customFormat="1" x14ac:dyDescent="0.25">
      <c r="B128" s="117" t="s">
        <v>647</v>
      </c>
      <c r="C128" s="286" t="s">
        <v>648</v>
      </c>
      <c r="D128" s="117" t="s">
        <v>660</v>
      </c>
      <c r="E128" s="286" t="s">
        <v>661</v>
      </c>
      <c r="F128" s="287" t="s">
        <v>425</v>
      </c>
      <c r="G128" s="117" t="s">
        <v>426</v>
      </c>
      <c r="H128" s="117" t="s">
        <v>20</v>
      </c>
      <c r="I128" s="117"/>
      <c r="J128" s="117">
        <v>4000</v>
      </c>
      <c r="K128" s="117" t="s">
        <v>177</v>
      </c>
      <c r="L128" s="216">
        <v>50</v>
      </c>
    </row>
    <row r="129" spans="2:13" s="4" customFormat="1" x14ac:dyDescent="0.25">
      <c r="B129" s="117" t="s">
        <v>647</v>
      </c>
      <c r="C129" s="286" t="s">
        <v>648</v>
      </c>
      <c r="D129" s="117" t="s">
        <v>660</v>
      </c>
      <c r="E129" s="286" t="s">
        <v>661</v>
      </c>
      <c r="F129" s="287" t="s">
        <v>490</v>
      </c>
      <c r="G129" s="117" t="s">
        <v>491</v>
      </c>
      <c r="H129" s="117" t="s">
        <v>20</v>
      </c>
      <c r="I129" s="117"/>
      <c r="J129" s="117">
        <v>4000</v>
      </c>
      <c r="K129" s="117" t="s">
        <v>177</v>
      </c>
      <c r="L129" s="216">
        <v>30</v>
      </c>
    </row>
    <row r="130" spans="2:13" s="4" customFormat="1" x14ac:dyDescent="0.25">
      <c r="B130" s="117" t="s">
        <v>647</v>
      </c>
      <c r="C130" s="286" t="s">
        <v>648</v>
      </c>
      <c r="D130" s="117" t="s">
        <v>662</v>
      </c>
      <c r="E130" s="286" t="s">
        <v>663</v>
      </c>
      <c r="F130" s="287" t="s">
        <v>496</v>
      </c>
      <c r="G130" s="117" t="s">
        <v>497</v>
      </c>
      <c r="H130" s="117" t="s">
        <v>20</v>
      </c>
      <c r="I130" s="117"/>
      <c r="J130" s="117">
        <v>4000</v>
      </c>
      <c r="K130" s="117" t="s">
        <v>177</v>
      </c>
      <c r="L130" s="216">
        <v>65</v>
      </c>
    </row>
    <row r="131" spans="2:13" s="4" customFormat="1" x14ac:dyDescent="0.25">
      <c r="B131" s="117"/>
      <c r="C131" s="286"/>
      <c r="D131" s="117"/>
      <c r="E131" s="286"/>
      <c r="F131" s="287"/>
      <c r="G131" s="117"/>
      <c r="H131" s="117"/>
      <c r="I131" s="117"/>
      <c r="J131" s="117"/>
      <c r="K131" s="117"/>
      <c r="L131" s="216"/>
    </row>
    <row r="132" spans="2:13" s="4" customFormat="1" x14ac:dyDescent="0.25">
      <c r="B132" s="117" t="s">
        <v>259</v>
      </c>
      <c r="C132" s="286" t="s">
        <v>260</v>
      </c>
      <c r="D132" s="117" t="s">
        <v>664</v>
      </c>
      <c r="E132" s="286" t="s">
        <v>665</v>
      </c>
      <c r="F132" s="287" t="s">
        <v>480</v>
      </c>
      <c r="G132" s="117" t="s">
        <v>481</v>
      </c>
      <c r="H132" s="117" t="s">
        <v>20</v>
      </c>
      <c r="I132" s="117"/>
      <c r="J132" s="117">
        <v>4000</v>
      </c>
      <c r="K132" s="117" t="s">
        <v>177</v>
      </c>
      <c r="L132" s="216">
        <v>100</v>
      </c>
    </row>
    <row r="133" spans="2:13" s="4" customFormat="1" x14ac:dyDescent="0.25">
      <c r="B133" s="117" t="s">
        <v>259</v>
      </c>
      <c r="C133" s="286" t="s">
        <v>260</v>
      </c>
      <c r="D133" s="117" t="s">
        <v>261</v>
      </c>
      <c r="E133" s="286" t="s">
        <v>262</v>
      </c>
      <c r="F133" s="287" t="s">
        <v>480</v>
      </c>
      <c r="G133" s="117" t="s">
        <v>481</v>
      </c>
      <c r="H133" s="117" t="s">
        <v>20</v>
      </c>
      <c r="I133" s="117"/>
      <c r="J133" s="117">
        <v>4000</v>
      </c>
      <c r="K133" s="117" t="s">
        <v>177</v>
      </c>
      <c r="L133" s="216">
        <v>100</v>
      </c>
      <c r="M133" s="4" t="s">
        <v>1290</v>
      </c>
    </row>
    <row r="134" spans="2:13" s="4" customFormat="1" x14ac:dyDescent="0.25">
      <c r="B134" s="117"/>
      <c r="C134" s="286"/>
      <c r="D134" s="117"/>
      <c r="E134" s="286"/>
      <c r="F134" s="287"/>
      <c r="G134" s="117"/>
      <c r="H134" s="117"/>
      <c r="I134" s="117"/>
      <c r="J134" s="117"/>
      <c r="K134" s="117"/>
      <c r="L134" s="216"/>
    </row>
    <row r="135" spans="2:13" s="4" customFormat="1" x14ac:dyDescent="0.25">
      <c r="B135" s="117" t="s">
        <v>265</v>
      </c>
      <c r="C135" s="286" t="s">
        <v>266</v>
      </c>
      <c r="D135" s="117" t="s">
        <v>668</v>
      </c>
      <c r="E135" s="286" t="s">
        <v>669</v>
      </c>
      <c r="F135" s="287" t="s">
        <v>457</v>
      </c>
      <c r="G135" s="117" t="s">
        <v>458</v>
      </c>
      <c r="H135" s="117" t="s">
        <v>20</v>
      </c>
      <c r="I135" s="117"/>
      <c r="J135" s="203">
        <v>3900</v>
      </c>
      <c r="K135" s="117" t="s">
        <v>459</v>
      </c>
      <c r="L135" s="216">
        <v>62000</v>
      </c>
      <c r="M135" s="4" t="s">
        <v>1253</v>
      </c>
    </row>
    <row r="136" spans="2:13" s="4" customFormat="1" x14ac:dyDescent="0.25">
      <c r="B136" s="117" t="s">
        <v>265</v>
      </c>
      <c r="C136" s="286" t="s">
        <v>266</v>
      </c>
      <c r="D136" s="117" t="s">
        <v>186</v>
      </c>
      <c r="E136" s="286" t="s">
        <v>187</v>
      </c>
      <c r="F136" s="287" t="s">
        <v>602</v>
      </c>
      <c r="G136" s="117" t="s">
        <v>603</v>
      </c>
      <c r="H136" s="117" t="s">
        <v>20</v>
      </c>
      <c r="I136" s="117"/>
      <c r="J136" s="117">
        <v>8300</v>
      </c>
      <c r="K136" s="117" t="s">
        <v>187</v>
      </c>
      <c r="L136" s="216">
        <v>10153</v>
      </c>
      <c r="M136" s="4" t="s">
        <v>1714</v>
      </c>
    </row>
    <row r="137" spans="2:13" s="4" customFormat="1" x14ac:dyDescent="0.25">
      <c r="B137" s="117"/>
      <c r="C137" s="286"/>
      <c r="D137" s="117"/>
      <c r="E137" s="286"/>
      <c r="F137" s="287"/>
      <c r="G137" s="117"/>
      <c r="H137" s="117"/>
      <c r="I137" s="117"/>
      <c r="J137" s="117"/>
      <c r="K137" s="117"/>
      <c r="L137" s="216"/>
    </row>
    <row r="138" spans="2:13" s="4" customFormat="1" x14ac:dyDescent="0.25">
      <c r="B138" s="117" t="s">
        <v>269</v>
      </c>
      <c r="C138" s="286" t="s">
        <v>270</v>
      </c>
      <c r="D138" s="117" t="s">
        <v>649</v>
      </c>
      <c r="E138" s="286" t="s">
        <v>650</v>
      </c>
      <c r="F138" s="287" t="s">
        <v>437</v>
      </c>
      <c r="G138" s="117" t="s">
        <v>438</v>
      </c>
      <c r="H138" s="117" t="s">
        <v>20</v>
      </c>
      <c r="I138" s="117"/>
      <c r="J138" s="117">
        <v>1100</v>
      </c>
      <c r="K138" s="117" t="s">
        <v>1743</v>
      </c>
      <c r="L138" s="216">
        <v>5</v>
      </c>
    </row>
    <row r="139" spans="2:13" s="4" customFormat="1" x14ac:dyDescent="0.25">
      <c r="B139" s="117" t="s">
        <v>269</v>
      </c>
      <c r="C139" s="286" t="s">
        <v>270</v>
      </c>
      <c r="D139" s="117" t="s">
        <v>649</v>
      </c>
      <c r="E139" s="286" t="s">
        <v>650</v>
      </c>
      <c r="F139" s="287" t="s">
        <v>520</v>
      </c>
      <c r="G139" s="117" t="s">
        <v>521</v>
      </c>
      <c r="H139" s="117" t="s">
        <v>20</v>
      </c>
      <c r="I139" s="117"/>
      <c r="J139" s="117">
        <v>1100</v>
      </c>
      <c r="K139" s="117" t="s">
        <v>1743</v>
      </c>
      <c r="L139" s="216">
        <v>20</v>
      </c>
    </row>
    <row r="140" spans="2:13" s="4" customFormat="1" x14ac:dyDescent="0.25">
      <c r="B140" s="117" t="s">
        <v>269</v>
      </c>
      <c r="C140" s="286" t="s">
        <v>270</v>
      </c>
      <c r="D140" s="117" t="s">
        <v>649</v>
      </c>
      <c r="E140" s="286" t="s">
        <v>650</v>
      </c>
      <c r="F140" s="287" t="s">
        <v>546</v>
      </c>
      <c r="G140" s="117" t="s">
        <v>547</v>
      </c>
      <c r="H140" s="117" t="s">
        <v>20</v>
      </c>
      <c r="I140" s="117"/>
      <c r="J140" s="117">
        <v>1100</v>
      </c>
      <c r="K140" s="117" t="s">
        <v>1743</v>
      </c>
      <c r="L140" s="216">
        <v>5</v>
      </c>
    </row>
    <row r="141" spans="2:13" s="4" customFormat="1" x14ac:dyDescent="0.25">
      <c r="B141" s="117" t="s">
        <v>269</v>
      </c>
      <c r="C141" s="286" t="s">
        <v>270</v>
      </c>
      <c r="D141" s="117" t="s">
        <v>649</v>
      </c>
      <c r="E141" s="286" t="s">
        <v>650</v>
      </c>
      <c r="F141" s="287" t="s">
        <v>496</v>
      </c>
      <c r="G141" s="117" t="s">
        <v>497</v>
      </c>
      <c r="H141" s="117" t="s">
        <v>20</v>
      </c>
      <c r="I141" s="117"/>
      <c r="J141" s="117">
        <v>1100</v>
      </c>
      <c r="K141" s="117" t="s">
        <v>1743</v>
      </c>
      <c r="L141" s="216">
        <v>30</v>
      </c>
    </row>
    <row r="142" spans="2:13" s="4" customFormat="1" x14ac:dyDescent="0.25">
      <c r="B142" s="117" t="s">
        <v>269</v>
      </c>
      <c r="C142" s="286" t="s">
        <v>270</v>
      </c>
      <c r="D142" s="117" t="s">
        <v>649</v>
      </c>
      <c r="E142" s="286" t="s">
        <v>650</v>
      </c>
      <c r="F142" s="287" t="s">
        <v>666</v>
      </c>
      <c r="G142" s="117" t="s">
        <v>667</v>
      </c>
      <c r="H142" s="117" t="s">
        <v>20</v>
      </c>
      <c r="I142" s="117"/>
      <c r="J142" s="117">
        <v>1100</v>
      </c>
      <c r="K142" s="117" t="s">
        <v>1743</v>
      </c>
      <c r="L142" s="216">
        <v>5</v>
      </c>
    </row>
    <row r="143" spans="2:13" s="4" customFormat="1" x14ac:dyDescent="0.25">
      <c r="B143" s="117" t="s">
        <v>269</v>
      </c>
      <c r="C143" s="286" t="s">
        <v>270</v>
      </c>
      <c r="D143" s="117" t="s">
        <v>670</v>
      </c>
      <c r="E143" s="286" t="s">
        <v>671</v>
      </c>
      <c r="F143" s="287" t="s">
        <v>480</v>
      </c>
      <c r="G143" s="117" t="s">
        <v>481</v>
      </c>
      <c r="H143" s="117" t="s">
        <v>20</v>
      </c>
      <c r="I143" s="117"/>
      <c r="J143" s="117">
        <v>1100</v>
      </c>
      <c r="K143" s="117" t="s">
        <v>1743</v>
      </c>
      <c r="L143" s="216">
        <v>30</v>
      </c>
    </row>
    <row r="144" spans="2:13" s="4" customFormat="1" x14ac:dyDescent="0.25">
      <c r="B144" s="117" t="s">
        <v>269</v>
      </c>
      <c r="C144" s="286" t="s">
        <v>270</v>
      </c>
      <c r="D144" s="117" t="s">
        <v>672</v>
      </c>
      <c r="E144" s="286" t="s">
        <v>673</v>
      </c>
      <c r="F144" s="287" t="s">
        <v>674</v>
      </c>
      <c r="G144" s="117" t="s">
        <v>675</v>
      </c>
      <c r="H144" s="117" t="s">
        <v>20</v>
      </c>
      <c r="I144" s="117"/>
      <c r="J144" s="117">
        <v>1100</v>
      </c>
      <c r="K144" s="117" t="s">
        <v>1743</v>
      </c>
      <c r="L144" s="216">
        <v>20</v>
      </c>
    </row>
    <row r="145" spans="2:13" s="4" customFormat="1" x14ac:dyDescent="0.25">
      <c r="B145" s="117" t="s">
        <v>269</v>
      </c>
      <c r="C145" s="286" t="s">
        <v>270</v>
      </c>
      <c r="D145" s="117" t="s">
        <v>676</v>
      </c>
      <c r="E145" s="286" t="s">
        <v>677</v>
      </c>
      <c r="F145" s="287" t="s">
        <v>437</v>
      </c>
      <c r="G145" s="117" t="s">
        <v>438</v>
      </c>
      <c r="H145" s="117" t="s">
        <v>20</v>
      </c>
      <c r="I145" s="117"/>
      <c r="J145" s="117">
        <v>3600</v>
      </c>
      <c r="K145" s="117" t="s">
        <v>195</v>
      </c>
      <c r="L145" s="216">
        <v>20</v>
      </c>
    </row>
    <row r="146" spans="2:13" s="4" customFormat="1" x14ac:dyDescent="0.25">
      <c r="B146" s="117" t="s">
        <v>269</v>
      </c>
      <c r="C146" s="286" t="s">
        <v>270</v>
      </c>
      <c r="D146" s="117" t="s">
        <v>676</v>
      </c>
      <c r="E146" s="286" t="s">
        <v>677</v>
      </c>
      <c r="F146" s="287" t="s">
        <v>478</v>
      </c>
      <c r="G146" s="117" t="s">
        <v>479</v>
      </c>
      <c r="H146" s="117" t="s">
        <v>20</v>
      </c>
      <c r="I146" s="117"/>
      <c r="J146" s="117">
        <v>3600</v>
      </c>
      <c r="K146" s="117" t="s">
        <v>195</v>
      </c>
      <c r="L146" s="216">
        <v>20</v>
      </c>
    </row>
    <row r="147" spans="2:13" s="4" customFormat="1" x14ac:dyDescent="0.25">
      <c r="B147" s="117" t="s">
        <v>269</v>
      </c>
      <c r="C147" s="286" t="s">
        <v>270</v>
      </c>
      <c r="D147" s="117" t="s">
        <v>267</v>
      </c>
      <c r="E147" s="286" t="s">
        <v>268</v>
      </c>
      <c r="F147" s="287" t="s">
        <v>437</v>
      </c>
      <c r="G147" s="117" t="s">
        <v>438</v>
      </c>
      <c r="H147" s="117" t="s">
        <v>20</v>
      </c>
      <c r="I147" s="117"/>
      <c r="J147" s="117">
        <v>3600</v>
      </c>
      <c r="K147" s="117" t="s">
        <v>195</v>
      </c>
      <c r="L147" s="216">
        <v>50</v>
      </c>
    </row>
    <row r="148" spans="2:13" s="4" customFormat="1" x14ac:dyDescent="0.25">
      <c r="B148" s="117" t="s">
        <v>269</v>
      </c>
      <c r="C148" s="286" t="s">
        <v>270</v>
      </c>
      <c r="D148" s="117" t="s">
        <v>267</v>
      </c>
      <c r="E148" s="286" t="s">
        <v>268</v>
      </c>
      <c r="F148" s="287" t="s">
        <v>678</v>
      </c>
      <c r="G148" s="117" t="s">
        <v>679</v>
      </c>
      <c r="H148" s="117" t="s">
        <v>20</v>
      </c>
      <c r="I148" s="117"/>
      <c r="J148" s="117">
        <v>3600</v>
      </c>
      <c r="K148" s="117" t="s">
        <v>195</v>
      </c>
      <c r="L148" s="216">
        <v>100</v>
      </c>
    </row>
    <row r="149" spans="2:13" s="4" customFormat="1" x14ac:dyDescent="0.25">
      <c r="B149" s="117" t="s">
        <v>269</v>
      </c>
      <c r="C149" s="286" t="s">
        <v>270</v>
      </c>
      <c r="D149" s="117">
        <v>3600040171</v>
      </c>
      <c r="E149" s="286" t="s">
        <v>268</v>
      </c>
      <c r="F149" s="287" t="s">
        <v>680</v>
      </c>
      <c r="G149" s="117" t="s">
        <v>681</v>
      </c>
      <c r="H149" s="117" t="s">
        <v>20</v>
      </c>
      <c r="I149" s="117"/>
      <c r="J149" s="117">
        <v>3600</v>
      </c>
      <c r="K149" s="117" t="s">
        <v>195</v>
      </c>
      <c r="L149" s="216">
        <v>600</v>
      </c>
    </row>
    <row r="150" spans="2:13" s="4" customFormat="1" x14ac:dyDescent="0.25">
      <c r="B150" s="117" t="s">
        <v>269</v>
      </c>
      <c r="C150" s="286" t="s">
        <v>270</v>
      </c>
      <c r="D150" s="117" t="s">
        <v>267</v>
      </c>
      <c r="E150" s="286" t="s">
        <v>268</v>
      </c>
      <c r="F150" s="287" t="s">
        <v>423</v>
      </c>
      <c r="G150" s="117" t="s">
        <v>424</v>
      </c>
      <c r="H150" s="117" t="s">
        <v>20</v>
      </c>
      <c r="I150" s="117"/>
      <c r="J150" s="117">
        <v>3600</v>
      </c>
      <c r="K150" s="117" t="s">
        <v>195</v>
      </c>
      <c r="L150" s="216">
        <v>250</v>
      </c>
    </row>
    <row r="151" spans="2:13" s="4" customFormat="1" x14ac:dyDescent="0.25">
      <c r="B151" s="117" t="s">
        <v>269</v>
      </c>
      <c r="C151" s="286" t="s">
        <v>270</v>
      </c>
      <c r="D151" s="117" t="s">
        <v>267</v>
      </c>
      <c r="E151" s="286" t="s">
        <v>268</v>
      </c>
      <c r="F151" s="287" t="s">
        <v>520</v>
      </c>
      <c r="G151" s="117" t="s">
        <v>521</v>
      </c>
      <c r="H151" s="117" t="s">
        <v>20</v>
      </c>
      <c r="I151" s="117"/>
      <c r="J151" s="117">
        <v>3600</v>
      </c>
      <c r="K151" s="117" t="s">
        <v>195</v>
      </c>
      <c r="L151" s="216">
        <v>1100</v>
      </c>
      <c r="M151" s="4" t="s">
        <v>1688</v>
      </c>
    </row>
    <row r="152" spans="2:13" s="4" customFormat="1" x14ac:dyDescent="0.25">
      <c r="B152" s="117" t="s">
        <v>269</v>
      </c>
      <c r="C152" s="286" t="s">
        <v>270</v>
      </c>
      <c r="D152" s="117" t="s">
        <v>267</v>
      </c>
      <c r="E152" s="286" t="s">
        <v>268</v>
      </c>
      <c r="F152" s="287" t="s">
        <v>425</v>
      </c>
      <c r="G152" s="117" t="s">
        <v>426</v>
      </c>
      <c r="H152" s="117" t="s">
        <v>20</v>
      </c>
      <c r="I152" s="117"/>
      <c r="J152" s="117">
        <v>3600</v>
      </c>
      <c r="K152" s="117" t="s">
        <v>195</v>
      </c>
      <c r="L152" s="216">
        <v>235</v>
      </c>
      <c r="M152" s="4" t="s">
        <v>1691</v>
      </c>
    </row>
    <row r="153" spans="2:13" s="4" customFormat="1" x14ac:dyDescent="0.25">
      <c r="B153" s="117" t="s">
        <v>269</v>
      </c>
      <c r="C153" s="286" t="s">
        <v>270</v>
      </c>
      <c r="D153" s="117" t="s">
        <v>267</v>
      </c>
      <c r="E153" s="286" t="s">
        <v>268</v>
      </c>
      <c r="F153" s="287" t="s">
        <v>478</v>
      </c>
      <c r="G153" s="117" t="s">
        <v>479</v>
      </c>
      <c r="H153" s="117" t="s">
        <v>20</v>
      </c>
      <c r="I153" s="117"/>
      <c r="J153" s="117">
        <v>3600</v>
      </c>
      <c r="K153" s="117" t="s">
        <v>195</v>
      </c>
      <c r="L153" s="216">
        <v>100</v>
      </c>
    </row>
    <row r="154" spans="2:13" s="4" customFormat="1" x14ac:dyDescent="0.25">
      <c r="B154" s="117" t="s">
        <v>269</v>
      </c>
      <c r="C154" s="286" t="s">
        <v>270</v>
      </c>
      <c r="D154" s="117"/>
      <c r="E154" s="286" t="s">
        <v>1626</v>
      </c>
      <c r="F154" s="287">
        <v>5169</v>
      </c>
      <c r="G154" s="117" t="s">
        <v>426</v>
      </c>
      <c r="H154" s="117"/>
      <c r="I154" s="117"/>
      <c r="J154" s="117">
        <v>4000</v>
      </c>
      <c r="K154" s="117" t="s">
        <v>177</v>
      </c>
      <c r="L154" s="216">
        <v>400</v>
      </c>
      <c r="M154" s="4" t="s">
        <v>1627</v>
      </c>
    </row>
    <row r="155" spans="2:13" s="4" customFormat="1" x14ac:dyDescent="0.25">
      <c r="B155" s="117" t="s">
        <v>269</v>
      </c>
      <c r="C155" s="286" t="s">
        <v>270</v>
      </c>
      <c r="D155" s="117" t="s">
        <v>682</v>
      </c>
      <c r="E155" s="286" t="s">
        <v>683</v>
      </c>
      <c r="F155" s="287" t="s">
        <v>457</v>
      </c>
      <c r="G155" s="117" t="s">
        <v>458</v>
      </c>
      <c r="H155" s="117" t="s">
        <v>20</v>
      </c>
      <c r="I155" s="117"/>
      <c r="J155" s="203">
        <v>3900</v>
      </c>
      <c r="K155" s="117" t="s">
        <v>459</v>
      </c>
      <c r="L155" s="216">
        <v>290000</v>
      </c>
      <c r="M155" s="4" t="s">
        <v>1254</v>
      </c>
    </row>
    <row r="156" spans="2:13" s="4" customFormat="1" x14ac:dyDescent="0.25">
      <c r="B156" s="117" t="s">
        <v>269</v>
      </c>
      <c r="C156" s="286" t="s">
        <v>270</v>
      </c>
      <c r="D156" s="117" t="s">
        <v>273</v>
      </c>
      <c r="E156" s="286" t="s">
        <v>274</v>
      </c>
      <c r="F156" s="287" t="s">
        <v>480</v>
      </c>
      <c r="G156" s="117" t="s">
        <v>481</v>
      </c>
      <c r="H156" s="117" t="s">
        <v>20</v>
      </c>
      <c r="I156" s="117"/>
      <c r="J156" s="117">
        <v>4000</v>
      </c>
      <c r="K156" s="117" t="s">
        <v>177</v>
      </c>
      <c r="L156" s="216">
        <v>1000</v>
      </c>
    </row>
    <row r="157" spans="2:13" s="4" customFormat="1" x14ac:dyDescent="0.25">
      <c r="B157" s="117" t="s">
        <v>269</v>
      </c>
      <c r="C157" s="286" t="s">
        <v>270</v>
      </c>
      <c r="D157" s="117" t="s">
        <v>474</v>
      </c>
      <c r="E157" s="286" t="s">
        <v>475</v>
      </c>
      <c r="F157" s="287" t="s">
        <v>437</v>
      </c>
      <c r="G157" s="117" t="s">
        <v>438</v>
      </c>
      <c r="H157" s="117" t="s">
        <v>20</v>
      </c>
      <c r="I157" s="117"/>
      <c r="J157" s="117">
        <v>4000</v>
      </c>
      <c r="K157" s="117" t="s">
        <v>177</v>
      </c>
      <c r="L157" s="216">
        <v>60</v>
      </c>
    </row>
    <row r="158" spans="2:13" s="4" customFormat="1" x14ac:dyDescent="0.25">
      <c r="B158" s="117" t="s">
        <v>269</v>
      </c>
      <c r="C158" s="286" t="s">
        <v>270</v>
      </c>
      <c r="D158" s="117" t="s">
        <v>684</v>
      </c>
      <c r="E158" s="286" t="s">
        <v>685</v>
      </c>
      <c r="F158" s="287" t="s">
        <v>437</v>
      </c>
      <c r="G158" s="117" t="s">
        <v>438</v>
      </c>
      <c r="H158" s="117" t="s">
        <v>20</v>
      </c>
      <c r="I158" s="117"/>
      <c r="J158" s="117">
        <v>4000</v>
      </c>
      <c r="K158" s="117" t="s">
        <v>177</v>
      </c>
      <c r="L158" s="216">
        <v>5</v>
      </c>
    </row>
    <row r="159" spans="2:13" s="4" customFormat="1" x14ac:dyDescent="0.25">
      <c r="B159" s="117" t="s">
        <v>269</v>
      </c>
      <c r="C159" s="286" t="s">
        <v>270</v>
      </c>
      <c r="D159" s="117" t="s">
        <v>686</v>
      </c>
      <c r="E159" s="286" t="s">
        <v>687</v>
      </c>
      <c r="F159" s="287" t="s">
        <v>437</v>
      </c>
      <c r="G159" s="117" t="s">
        <v>438</v>
      </c>
      <c r="H159" s="117" t="s">
        <v>20</v>
      </c>
      <c r="I159" s="117"/>
      <c r="J159" s="117">
        <v>4000</v>
      </c>
      <c r="K159" s="117" t="s">
        <v>177</v>
      </c>
      <c r="L159" s="216">
        <v>50</v>
      </c>
    </row>
    <row r="160" spans="2:13" s="4" customFormat="1" x14ac:dyDescent="0.25">
      <c r="B160" s="117" t="s">
        <v>269</v>
      </c>
      <c r="C160" s="286" t="s">
        <v>270</v>
      </c>
      <c r="D160" s="117" t="s">
        <v>688</v>
      </c>
      <c r="E160" s="286" t="s">
        <v>689</v>
      </c>
      <c r="F160" s="287" t="s">
        <v>425</v>
      </c>
      <c r="G160" s="117" t="s">
        <v>426</v>
      </c>
      <c r="H160" s="117" t="s">
        <v>20</v>
      </c>
      <c r="I160" s="117"/>
      <c r="J160" s="117">
        <v>4000</v>
      </c>
      <c r="K160" s="117" t="s">
        <v>177</v>
      </c>
      <c r="L160" s="216">
        <v>10</v>
      </c>
    </row>
    <row r="161" spans="1:14" s="4" customFormat="1" x14ac:dyDescent="0.25">
      <c r="B161" s="117" t="s">
        <v>269</v>
      </c>
      <c r="C161" s="286" t="s">
        <v>270</v>
      </c>
      <c r="D161" s="117" t="s">
        <v>690</v>
      </c>
      <c r="E161" s="286" t="s">
        <v>691</v>
      </c>
      <c r="F161" s="287" t="s">
        <v>425</v>
      </c>
      <c r="G161" s="117" t="s">
        <v>426</v>
      </c>
      <c r="H161" s="117" t="s">
        <v>20</v>
      </c>
      <c r="I161" s="117"/>
      <c r="J161" s="117">
        <v>4000</v>
      </c>
      <c r="K161" s="117" t="s">
        <v>177</v>
      </c>
      <c r="L161" s="216">
        <v>250</v>
      </c>
      <c r="M161" s="4" t="s">
        <v>1291</v>
      </c>
    </row>
    <row r="162" spans="1:14" s="4" customFormat="1" x14ac:dyDescent="0.25">
      <c r="B162" s="117" t="s">
        <v>269</v>
      </c>
      <c r="C162" s="286" t="s">
        <v>270</v>
      </c>
      <c r="D162" s="117" t="s">
        <v>692</v>
      </c>
      <c r="E162" s="286" t="s">
        <v>693</v>
      </c>
      <c r="F162" s="287" t="s">
        <v>425</v>
      </c>
      <c r="G162" s="117" t="s">
        <v>426</v>
      </c>
      <c r="H162" s="117" t="s">
        <v>20</v>
      </c>
      <c r="I162" s="117"/>
      <c r="J162" s="117">
        <v>4000</v>
      </c>
      <c r="K162" s="117" t="s">
        <v>177</v>
      </c>
      <c r="L162" s="216">
        <v>100</v>
      </c>
    </row>
    <row r="163" spans="1:14" s="4" customFormat="1" x14ac:dyDescent="0.25">
      <c r="B163" s="117" t="s">
        <v>269</v>
      </c>
      <c r="C163" s="286" t="s">
        <v>270</v>
      </c>
      <c r="D163" s="117" t="s">
        <v>694</v>
      </c>
      <c r="E163" s="286" t="s">
        <v>695</v>
      </c>
      <c r="F163" s="287" t="s">
        <v>425</v>
      </c>
      <c r="G163" s="117" t="s">
        <v>426</v>
      </c>
      <c r="H163" s="117" t="s">
        <v>20</v>
      </c>
      <c r="I163" s="117"/>
      <c r="J163" s="117">
        <v>4000</v>
      </c>
      <c r="K163" s="117" t="s">
        <v>177</v>
      </c>
      <c r="L163" s="216">
        <v>250</v>
      </c>
      <c r="M163" s="4" t="s">
        <v>1393</v>
      </c>
    </row>
    <row r="164" spans="1:14" s="4" customFormat="1" x14ac:dyDescent="0.25">
      <c r="B164" s="117" t="s">
        <v>269</v>
      </c>
      <c r="C164" s="286" t="s">
        <v>270</v>
      </c>
      <c r="D164" s="117" t="s">
        <v>696</v>
      </c>
      <c r="E164" s="286" t="s">
        <v>697</v>
      </c>
      <c r="F164" s="287" t="s">
        <v>425</v>
      </c>
      <c r="G164" s="117" t="s">
        <v>426</v>
      </c>
      <c r="H164" s="117" t="s">
        <v>20</v>
      </c>
      <c r="I164" s="117"/>
      <c r="J164" s="117">
        <v>4000</v>
      </c>
      <c r="K164" s="117" t="s">
        <v>177</v>
      </c>
      <c r="L164" s="216">
        <v>500</v>
      </c>
      <c r="M164" s="4" t="s">
        <v>1292</v>
      </c>
    </row>
    <row r="165" spans="1:14" s="4" customFormat="1" x14ac:dyDescent="0.25">
      <c r="B165" s="117" t="s">
        <v>269</v>
      </c>
      <c r="C165" s="286" t="s">
        <v>270</v>
      </c>
      <c r="D165" s="117" t="s">
        <v>698</v>
      </c>
      <c r="E165" s="286" t="s">
        <v>699</v>
      </c>
      <c r="F165" s="287" t="s">
        <v>425</v>
      </c>
      <c r="G165" s="117" t="s">
        <v>426</v>
      </c>
      <c r="H165" s="117" t="s">
        <v>20</v>
      </c>
      <c r="I165" s="117"/>
      <c r="J165" s="117">
        <v>4200</v>
      </c>
      <c r="K165" s="117" t="s">
        <v>205</v>
      </c>
      <c r="L165" s="216">
        <v>80</v>
      </c>
      <c r="M165" s="4" t="s">
        <v>1392</v>
      </c>
    </row>
    <row r="166" spans="1:14" s="4" customFormat="1" x14ac:dyDescent="0.25">
      <c r="B166" s="117" t="s">
        <v>269</v>
      </c>
      <c r="C166" s="286" t="s">
        <v>270</v>
      </c>
      <c r="D166" s="117" t="s">
        <v>184</v>
      </c>
      <c r="E166" s="286" t="s">
        <v>1712</v>
      </c>
      <c r="F166" s="287" t="s">
        <v>602</v>
      </c>
      <c r="G166" s="117" t="s">
        <v>603</v>
      </c>
      <c r="H166" s="117" t="s">
        <v>20</v>
      </c>
      <c r="I166" s="117"/>
      <c r="J166" s="117">
        <v>8200</v>
      </c>
      <c r="K166" s="117" t="s">
        <v>1712</v>
      </c>
      <c r="L166" s="216">
        <v>9850</v>
      </c>
      <c r="M166" s="4" t="s">
        <v>1713</v>
      </c>
      <c r="N166" s="23"/>
    </row>
    <row r="167" spans="1:14" s="4" customFormat="1" x14ac:dyDescent="0.25">
      <c r="B167" s="117"/>
      <c r="C167" s="286"/>
      <c r="D167" s="117"/>
      <c r="E167" s="286"/>
      <c r="F167" s="287"/>
      <c r="G167" s="117"/>
      <c r="H167" s="117"/>
      <c r="I167" s="117"/>
      <c r="J167" s="117"/>
      <c r="K167" s="117"/>
      <c r="L167" s="216"/>
      <c r="N167" s="23"/>
    </row>
    <row r="168" spans="1:14" s="4" customFormat="1" x14ac:dyDescent="0.25">
      <c r="B168" s="117" t="s">
        <v>700</v>
      </c>
      <c r="C168" s="286" t="s">
        <v>701</v>
      </c>
      <c r="D168" s="117" t="s">
        <v>702</v>
      </c>
      <c r="E168" s="286" t="s">
        <v>703</v>
      </c>
      <c r="F168" s="287" t="s">
        <v>478</v>
      </c>
      <c r="G168" s="117" t="s">
        <v>479</v>
      </c>
      <c r="H168" s="117" t="s">
        <v>20</v>
      </c>
      <c r="I168" s="117"/>
      <c r="J168" s="117">
        <v>3600</v>
      </c>
      <c r="K168" s="117" t="s">
        <v>195</v>
      </c>
      <c r="L168" s="216">
        <v>200</v>
      </c>
      <c r="M168" s="4" t="s">
        <v>1169</v>
      </c>
    </row>
    <row r="169" spans="1:14" s="4" customFormat="1" x14ac:dyDescent="0.25">
      <c r="A169" t="s">
        <v>700</v>
      </c>
      <c r="B169" s="117" t="s">
        <v>700</v>
      </c>
      <c r="C169" s="286" t="s">
        <v>701</v>
      </c>
      <c r="D169" s="286" t="s">
        <v>1170</v>
      </c>
      <c r="E169" s="286" t="s">
        <v>1460</v>
      </c>
      <c r="F169" s="287" t="s">
        <v>478</v>
      </c>
      <c r="G169" s="117" t="s">
        <v>479</v>
      </c>
      <c r="H169" s="286"/>
      <c r="I169" s="286"/>
      <c r="J169" s="286">
        <v>3600</v>
      </c>
      <c r="K169" s="117" t="s">
        <v>195</v>
      </c>
      <c r="L169" s="216">
        <v>200</v>
      </c>
      <c r="M169" s="4" t="s">
        <v>1171</v>
      </c>
    </row>
    <row r="170" spans="1:14" s="4" customFormat="1" x14ac:dyDescent="0.25">
      <c r="B170" s="117"/>
      <c r="C170" s="286"/>
      <c r="D170" s="117"/>
      <c r="E170" s="286"/>
      <c r="F170" s="287"/>
      <c r="G170" s="117"/>
      <c r="H170" s="117"/>
      <c r="I170" s="117"/>
      <c r="J170" s="117"/>
      <c r="K170" s="117"/>
      <c r="L170" s="216"/>
    </row>
    <row r="171" spans="1:14" s="4" customFormat="1" x14ac:dyDescent="0.25">
      <c r="B171" s="117" t="s">
        <v>704</v>
      </c>
      <c r="C171" s="286" t="s">
        <v>705</v>
      </c>
      <c r="D171" s="117" t="s">
        <v>706</v>
      </c>
      <c r="E171" s="286" t="s">
        <v>707</v>
      </c>
      <c r="F171" s="287" t="s">
        <v>425</v>
      </c>
      <c r="G171" s="117" t="s">
        <v>426</v>
      </c>
      <c r="H171" s="117" t="s">
        <v>20</v>
      </c>
      <c r="I171" s="117"/>
      <c r="J171" s="203">
        <v>2900</v>
      </c>
      <c r="K171" s="117" t="s">
        <v>1744</v>
      </c>
      <c r="L171" s="216">
        <v>50</v>
      </c>
      <c r="M171" s="4" t="s">
        <v>1735</v>
      </c>
    </row>
    <row r="172" spans="1:14" s="4" customFormat="1" x14ac:dyDescent="0.25">
      <c r="B172" s="117"/>
      <c r="C172" s="286"/>
      <c r="D172" s="117"/>
      <c r="E172" s="286"/>
      <c r="F172" s="287"/>
      <c r="G172" s="117"/>
      <c r="H172" s="117"/>
      <c r="I172" s="117"/>
      <c r="J172" s="203"/>
      <c r="K172" s="117"/>
      <c r="L172" s="216"/>
    </row>
    <row r="173" spans="1:14" s="4" customFormat="1" x14ac:dyDescent="0.25">
      <c r="B173" s="117" t="s">
        <v>708</v>
      </c>
      <c r="C173" s="286" t="s">
        <v>709</v>
      </c>
      <c r="D173" s="117" t="s">
        <v>710</v>
      </c>
      <c r="E173" s="286" t="s">
        <v>711</v>
      </c>
      <c r="F173" s="287" t="s">
        <v>425</v>
      </c>
      <c r="G173" s="117" t="s">
        <v>426</v>
      </c>
      <c r="H173" s="117" t="s">
        <v>20</v>
      </c>
      <c r="I173" s="117"/>
      <c r="J173" s="203">
        <v>2000</v>
      </c>
      <c r="K173" s="117" t="s">
        <v>382</v>
      </c>
      <c r="L173" s="216">
        <v>145</v>
      </c>
      <c r="M173" s="4" t="s">
        <v>1736</v>
      </c>
    </row>
    <row r="174" spans="1:14" s="4" customFormat="1" x14ac:dyDescent="0.25">
      <c r="B174" s="117" t="s">
        <v>708</v>
      </c>
      <c r="C174" s="286" t="s">
        <v>709</v>
      </c>
      <c r="D174" s="117" t="s">
        <v>712</v>
      </c>
      <c r="E174" s="286" t="s">
        <v>713</v>
      </c>
      <c r="F174" s="287" t="s">
        <v>425</v>
      </c>
      <c r="G174" s="117" t="s">
        <v>426</v>
      </c>
      <c r="H174" s="117" t="s">
        <v>20</v>
      </c>
      <c r="I174" s="117"/>
      <c r="J174" s="203">
        <v>4200</v>
      </c>
      <c r="K174" s="203" t="s">
        <v>205</v>
      </c>
      <c r="L174" s="216">
        <v>65</v>
      </c>
    </row>
    <row r="175" spans="1:14" s="4" customFormat="1" x14ac:dyDescent="0.25">
      <c r="B175" s="117" t="s">
        <v>708</v>
      </c>
      <c r="C175" s="286" t="s">
        <v>709</v>
      </c>
      <c r="D175" s="117"/>
      <c r="E175" s="286" t="s">
        <v>1673</v>
      </c>
      <c r="F175" s="287" t="s">
        <v>425</v>
      </c>
      <c r="G175" s="117" t="s">
        <v>426</v>
      </c>
      <c r="H175" s="117" t="s">
        <v>20</v>
      </c>
      <c r="I175" s="117"/>
      <c r="J175" s="203">
        <v>4200</v>
      </c>
      <c r="K175" s="203" t="s">
        <v>205</v>
      </c>
      <c r="L175" s="216">
        <v>60</v>
      </c>
      <c r="M175" s="4" t="s">
        <v>1674</v>
      </c>
    </row>
    <row r="176" spans="1:14" s="4" customFormat="1" x14ac:dyDescent="0.25">
      <c r="B176" s="117" t="s">
        <v>708</v>
      </c>
      <c r="C176" s="286" t="s">
        <v>709</v>
      </c>
      <c r="D176" s="117" t="s">
        <v>714</v>
      </c>
      <c r="E176" s="286" t="s">
        <v>715</v>
      </c>
      <c r="F176" s="287" t="s">
        <v>425</v>
      </c>
      <c r="G176" s="117" t="s">
        <v>426</v>
      </c>
      <c r="H176" s="117" t="s">
        <v>20</v>
      </c>
      <c r="I176" s="117"/>
      <c r="J176" s="203">
        <v>4200</v>
      </c>
      <c r="K176" s="203" t="s">
        <v>205</v>
      </c>
      <c r="L176" s="216">
        <v>1430</v>
      </c>
      <c r="M176" s="4" t="s">
        <v>1378</v>
      </c>
    </row>
    <row r="177" spans="2:13" s="4" customFormat="1" x14ac:dyDescent="0.25">
      <c r="B177" s="117"/>
      <c r="C177" s="286"/>
      <c r="D177" s="117"/>
      <c r="E177" s="286"/>
      <c r="F177" s="287"/>
      <c r="G177" s="117"/>
      <c r="H177" s="117"/>
      <c r="I177" s="117"/>
      <c r="J177" s="203"/>
      <c r="K177" s="203"/>
      <c r="L177" s="216"/>
    </row>
    <row r="178" spans="2:13" s="4" customFormat="1" x14ac:dyDescent="0.25">
      <c r="B178" s="117" t="s">
        <v>716</v>
      </c>
      <c r="C178" s="286" t="s">
        <v>717</v>
      </c>
      <c r="D178" s="117" t="s">
        <v>649</v>
      </c>
      <c r="E178" s="286" t="s">
        <v>650</v>
      </c>
      <c r="F178" s="287" t="s">
        <v>718</v>
      </c>
      <c r="G178" s="117" t="s">
        <v>719</v>
      </c>
      <c r="H178" s="117" t="s">
        <v>20</v>
      </c>
      <c r="I178" s="117"/>
      <c r="J178" s="203">
        <v>1100</v>
      </c>
      <c r="K178" s="117" t="s">
        <v>1743</v>
      </c>
      <c r="L178" s="216">
        <v>30</v>
      </c>
    </row>
    <row r="179" spans="2:13" s="4" customFormat="1" x14ac:dyDescent="0.25">
      <c r="B179" s="117" t="s">
        <v>716</v>
      </c>
      <c r="C179" s="286" t="s">
        <v>717</v>
      </c>
      <c r="D179" s="117" t="s">
        <v>720</v>
      </c>
      <c r="E179" s="286" t="s">
        <v>721</v>
      </c>
      <c r="F179" s="287" t="s">
        <v>449</v>
      </c>
      <c r="G179" s="117" t="s">
        <v>450</v>
      </c>
      <c r="H179" s="117" t="s">
        <v>20</v>
      </c>
      <c r="I179" s="117"/>
      <c r="J179" s="203">
        <v>2000</v>
      </c>
      <c r="K179" s="117" t="s">
        <v>382</v>
      </c>
      <c r="L179" s="216">
        <v>10</v>
      </c>
      <c r="M179" s="4" t="s">
        <v>1400</v>
      </c>
    </row>
    <row r="180" spans="2:13" s="4" customFormat="1" x14ac:dyDescent="0.25">
      <c r="B180" s="117" t="s">
        <v>716</v>
      </c>
      <c r="C180" s="286" t="s">
        <v>717</v>
      </c>
      <c r="D180" s="117" t="s">
        <v>720</v>
      </c>
      <c r="E180" s="286" t="s">
        <v>721</v>
      </c>
      <c r="F180" s="287" t="s">
        <v>437</v>
      </c>
      <c r="G180" s="117" t="s">
        <v>438</v>
      </c>
      <c r="H180" s="117" t="s">
        <v>20</v>
      </c>
      <c r="I180" s="117"/>
      <c r="J180" s="203">
        <v>2000</v>
      </c>
      <c r="K180" s="117" t="s">
        <v>382</v>
      </c>
      <c r="L180" s="216">
        <v>35</v>
      </c>
      <c r="M180" s="4" t="s">
        <v>1400</v>
      </c>
    </row>
    <row r="181" spans="2:13" s="4" customFormat="1" x14ac:dyDescent="0.25">
      <c r="B181" s="117" t="s">
        <v>716</v>
      </c>
      <c r="C181" s="286" t="s">
        <v>717</v>
      </c>
      <c r="D181" s="117" t="s">
        <v>720</v>
      </c>
      <c r="E181" s="286" t="s">
        <v>721</v>
      </c>
      <c r="F181" s="287" t="s">
        <v>425</v>
      </c>
      <c r="G181" s="117" t="s">
        <v>426</v>
      </c>
      <c r="H181" s="117" t="s">
        <v>20</v>
      </c>
      <c r="I181" s="117"/>
      <c r="J181" s="203">
        <v>2000</v>
      </c>
      <c r="K181" s="117" t="s">
        <v>382</v>
      </c>
      <c r="L181" s="216">
        <v>5</v>
      </c>
      <c r="M181" s="4" t="s">
        <v>1400</v>
      </c>
    </row>
    <row r="182" spans="2:13" s="4" customFormat="1" x14ac:dyDescent="0.25">
      <c r="B182" s="117" t="s">
        <v>716</v>
      </c>
      <c r="C182" s="286" t="s">
        <v>717</v>
      </c>
      <c r="D182" s="117" t="s">
        <v>720</v>
      </c>
      <c r="E182" s="286" t="s">
        <v>721</v>
      </c>
      <c r="F182" s="287" t="s">
        <v>490</v>
      </c>
      <c r="G182" s="117" t="s">
        <v>491</v>
      </c>
      <c r="H182" s="117" t="s">
        <v>20</v>
      </c>
      <c r="I182" s="117"/>
      <c r="J182" s="203">
        <v>2000</v>
      </c>
      <c r="K182" s="117" t="s">
        <v>382</v>
      </c>
      <c r="L182" s="216">
        <v>10</v>
      </c>
      <c r="M182" s="4" t="s">
        <v>1400</v>
      </c>
    </row>
    <row r="183" spans="2:13" s="4" customFormat="1" x14ac:dyDescent="0.25">
      <c r="B183" s="117" t="s">
        <v>716</v>
      </c>
      <c r="C183" s="286" t="s">
        <v>717</v>
      </c>
      <c r="D183" s="117" t="s">
        <v>720</v>
      </c>
      <c r="E183" s="286" t="s">
        <v>721</v>
      </c>
      <c r="F183" s="287" t="s">
        <v>496</v>
      </c>
      <c r="G183" s="117" t="s">
        <v>497</v>
      </c>
      <c r="H183" s="117" t="s">
        <v>20</v>
      </c>
      <c r="I183" s="117"/>
      <c r="J183" s="203">
        <v>2000</v>
      </c>
      <c r="K183" s="117" t="s">
        <v>382</v>
      </c>
      <c r="L183" s="216">
        <v>50</v>
      </c>
      <c r="M183" s="4" t="s">
        <v>1400</v>
      </c>
    </row>
    <row r="184" spans="2:13" s="4" customFormat="1" x14ac:dyDescent="0.25">
      <c r="B184" s="117"/>
      <c r="C184" s="286"/>
      <c r="D184" s="117"/>
      <c r="E184" s="286"/>
      <c r="F184" s="287"/>
      <c r="G184" s="117"/>
      <c r="H184" s="117"/>
      <c r="I184" s="117"/>
      <c r="J184" s="292"/>
      <c r="K184" s="117"/>
      <c r="L184" s="216"/>
    </row>
    <row r="185" spans="2:13" s="4" customFormat="1" x14ac:dyDescent="0.25">
      <c r="B185" s="117" t="s">
        <v>275</v>
      </c>
      <c r="C185" s="286" t="s">
        <v>276</v>
      </c>
      <c r="D185" s="117" t="s">
        <v>649</v>
      </c>
      <c r="E185" s="286" t="s">
        <v>650</v>
      </c>
      <c r="F185" s="287" t="s">
        <v>496</v>
      </c>
      <c r="G185" s="117" t="s">
        <v>497</v>
      </c>
      <c r="H185" s="117" t="s">
        <v>20</v>
      </c>
      <c r="I185" s="117"/>
      <c r="J185" s="117">
        <v>1100</v>
      </c>
      <c r="K185" s="117" t="s">
        <v>1743</v>
      </c>
      <c r="L185" s="216">
        <v>15</v>
      </c>
    </row>
    <row r="186" spans="2:13" s="4" customFormat="1" x14ac:dyDescent="0.25">
      <c r="B186" s="117" t="s">
        <v>275</v>
      </c>
      <c r="C186" s="286" t="s">
        <v>276</v>
      </c>
      <c r="D186" s="117" t="s">
        <v>722</v>
      </c>
      <c r="E186" s="286" t="s">
        <v>723</v>
      </c>
      <c r="F186" s="287" t="s">
        <v>570</v>
      </c>
      <c r="G186" s="117" t="s">
        <v>571</v>
      </c>
      <c r="H186" s="117" t="s">
        <v>20</v>
      </c>
      <c r="I186" s="117"/>
      <c r="J186" s="117">
        <v>1100</v>
      </c>
      <c r="K186" s="117" t="s">
        <v>1743</v>
      </c>
      <c r="L186" s="216">
        <v>15</v>
      </c>
    </row>
    <row r="187" spans="2:13" s="4" customFormat="1" x14ac:dyDescent="0.25">
      <c r="B187" s="117" t="s">
        <v>275</v>
      </c>
      <c r="C187" s="286" t="s">
        <v>276</v>
      </c>
      <c r="D187" s="117" t="s">
        <v>722</v>
      </c>
      <c r="E187" s="286" t="s">
        <v>723</v>
      </c>
      <c r="F187" s="287" t="s">
        <v>480</v>
      </c>
      <c r="G187" s="117" t="s">
        <v>481</v>
      </c>
      <c r="H187" s="117" t="s">
        <v>20</v>
      </c>
      <c r="I187" s="117"/>
      <c r="J187" s="117">
        <v>1100</v>
      </c>
      <c r="K187" s="117" t="s">
        <v>1743</v>
      </c>
      <c r="L187" s="216">
        <v>15</v>
      </c>
    </row>
    <row r="188" spans="2:13" s="4" customFormat="1" x14ac:dyDescent="0.25">
      <c r="B188" s="117" t="s">
        <v>275</v>
      </c>
      <c r="C188" s="286" t="s">
        <v>276</v>
      </c>
      <c r="D188" s="117" t="s">
        <v>174</v>
      </c>
      <c r="E188" s="286" t="s">
        <v>175</v>
      </c>
      <c r="F188" s="287" t="s">
        <v>621</v>
      </c>
      <c r="G188" s="117" t="s">
        <v>622</v>
      </c>
      <c r="H188" s="117" t="s">
        <v>20</v>
      </c>
      <c r="I188" s="117"/>
      <c r="J188" s="117">
        <v>4000</v>
      </c>
      <c r="K188" s="117" t="s">
        <v>177</v>
      </c>
      <c r="L188" s="216">
        <v>40</v>
      </c>
    </row>
    <row r="189" spans="2:13" s="4" customFormat="1" x14ac:dyDescent="0.25">
      <c r="B189" s="117" t="s">
        <v>275</v>
      </c>
      <c r="C189" s="286" t="s">
        <v>276</v>
      </c>
      <c r="D189" s="117" t="s">
        <v>279</v>
      </c>
      <c r="E189" s="286" t="s">
        <v>280</v>
      </c>
      <c r="F189" s="287" t="s">
        <v>425</v>
      </c>
      <c r="G189" s="117" t="s">
        <v>426</v>
      </c>
      <c r="H189" s="117" t="s">
        <v>20</v>
      </c>
      <c r="I189" s="117"/>
      <c r="J189" s="117">
        <v>4000</v>
      </c>
      <c r="K189" s="117" t="s">
        <v>177</v>
      </c>
      <c r="L189" s="216">
        <v>35</v>
      </c>
    </row>
    <row r="190" spans="2:13" s="4" customFormat="1" x14ac:dyDescent="0.25">
      <c r="B190" s="117" t="s">
        <v>275</v>
      </c>
      <c r="C190" s="286" t="s">
        <v>276</v>
      </c>
      <c r="D190" s="117" t="s">
        <v>279</v>
      </c>
      <c r="E190" s="286" t="s">
        <v>280</v>
      </c>
      <c r="F190" s="287" t="s">
        <v>496</v>
      </c>
      <c r="G190" s="117" t="s">
        <v>497</v>
      </c>
      <c r="H190" s="117" t="s">
        <v>20</v>
      </c>
      <c r="I190" s="117"/>
      <c r="J190" s="117">
        <v>4000</v>
      </c>
      <c r="K190" s="117" t="s">
        <v>177</v>
      </c>
      <c r="L190" s="216">
        <v>35</v>
      </c>
    </row>
    <row r="191" spans="2:13" s="4" customFormat="1" x14ac:dyDescent="0.25">
      <c r="B191" s="117" t="s">
        <v>275</v>
      </c>
      <c r="C191" s="286" t="s">
        <v>276</v>
      </c>
      <c r="D191" s="117" t="s">
        <v>727</v>
      </c>
      <c r="E191" s="286" t="s">
        <v>728</v>
      </c>
      <c r="F191" s="287" t="s">
        <v>425</v>
      </c>
      <c r="G191" s="117" t="s">
        <v>426</v>
      </c>
      <c r="H191" s="117" t="s">
        <v>20</v>
      </c>
      <c r="I191" s="117"/>
      <c r="J191" s="117">
        <v>4000</v>
      </c>
      <c r="K191" s="117" t="s">
        <v>177</v>
      </c>
      <c r="L191" s="216">
        <v>65</v>
      </c>
    </row>
    <row r="192" spans="2:13" s="4" customFormat="1" x14ac:dyDescent="0.25">
      <c r="B192" s="117" t="s">
        <v>275</v>
      </c>
      <c r="C192" s="286" t="s">
        <v>276</v>
      </c>
      <c r="D192" s="117" t="s">
        <v>281</v>
      </c>
      <c r="E192" s="286" t="s">
        <v>282</v>
      </c>
      <c r="F192" s="287" t="s">
        <v>480</v>
      </c>
      <c r="G192" s="117" t="s">
        <v>481</v>
      </c>
      <c r="H192" s="117" t="s">
        <v>20</v>
      </c>
      <c r="I192" s="117"/>
      <c r="J192" s="117">
        <v>4000</v>
      </c>
      <c r="K192" s="117" t="s">
        <v>177</v>
      </c>
      <c r="L192" s="216">
        <v>6050</v>
      </c>
    </row>
    <row r="193" spans="2:13" s="4" customFormat="1" x14ac:dyDescent="0.25">
      <c r="B193" s="117" t="s">
        <v>275</v>
      </c>
      <c r="C193" s="286" t="s">
        <v>276</v>
      </c>
      <c r="D193" s="117" t="s">
        <v>729</v>
      </c>
      <c r="E193" s="286" t="s">
        <v>730</v>
      </c>
      <c r="F193" s="287" t="s">
        <v>425</v>
      </c>
      <c r="G193" s="117" t="s">
        <v>426</v>
      </c>
      <c r="H193" s="117" t="s">
        <v>20</v>
      </c>
      <c r="I193" s="117"/>
      <c r="J193" s="117">
        <v>4000</v>
      </c>
      <c r="K193" s="117" t="s">
        <v>177</v>
      </c>
      <c r="L193" s="216">
        <v>100</v>
      </c>
    </row>
    <row r="194" spans="2:13" s="4" customFormat="1" x14ac:dyDescent="0.25">
      <c r="B194" s="117" t="s">
        <v>275</v>
      </c>
      <c r="C194" s="286" t="s">
        <v>276</v>
      </c>
      <c r="D194" s="117" t="s">
        <v>729</v>
      </c>
      <c r="E194" s="286" t="s">
        <v>730</v>
      </c>
      <c r="F194" s="287" t="s">
        <v>496</v>
      </c>
      <c r="G194" s="117" t="s">
        <v>497</v>
      </c>
      <c r="H194" s="117" t="s">
        <v>20</v>
      </c>
      <c r="I194" s="117"/>
      <c r="J194" s="117">
        <v>4000</v>
      </c>
      <c r="K194" s="117" t="s">
        <v>177</v>
      </c>
      <c r="L194" s="216">
        <v>80</v>
      </c>
    </row>
    <row r="195" spans="2:13" s="4" customFormat="1" x14ac:dyDescent="0.25">
      <c r="B195" s="117" t="s">
        <v>275</v>
      </c>
      <c r="C195" s="286" t="s">
        <v>276</v>
      </c>
      <c r="D195" s="117" t="s">
        <v>729</v>
      </c>
      <c r="E195" s="286" t="s">
        <v>730</v>
      </c>
      <c r="F195" s="287" t="s">
        <v>480</v>
      </c>
      <c r="G195" s="117" t="s">
        <v>481</v>
      </c>
      <c r="H195" s="117" t="s">
        <v>20</v>
      </c>
      <c r="I195" s="117"/>
      <c r="J195" s="117">
        <v>4000</v>
      </c>
      <c r="K195" s="117" t="s">
        <v>177</v>
      </c>
      <c r="L195" s="216">
        <v>150</v>
      </c>
    </row>
    <row r="196" spans="2:13" s="4" customFormat="1" x14ac:dyDescent="0.25">
      <c r="B196" s="117" t="s">
        <v>275</v>
      </c>
      <c r="C196" s="286" t="s">
        <v>276</v>
      </c>
      <c r="D196" s="117" t="s">
        <v>731</v>
      </c>
      <c r="E196" s="286" t="s">
        <v>732</v>
      </c>
      <c r="F196" s="287" t="s">
        <v>733</v>
      </c>
      <c r="G196" s="117" t="s">
        <v>734</v>
      </c>
      <c r="H196" s="117" t="s">
        <v>20</v>
      </c>
      <c r="I196" s="117"/>
      <c r="J196" s="117">
        <v>4000</v>
      </c>
      <c r="K196" s="117" t="s">
        <v>177</v>
      </c>
      <c r="L196" s="216">
        <v>6290</v>
      </c>
      <c r="M196" s="4" t="s">
        <v>1473</v>
      </c>
    </row>
    <row r="197" spans="2:13" s="4" customFormat="1" x14ac:dyDescent="0.25">
      <c r="B197" s="117" t="s">
        <v>275</v>
      </c>
      <c r="C197" s="286" t="s">
        <v>276</v>
      </c>
      <c r="D197" s="117" t="s">
        <v>735</v>
      </c>
      <c r="E197" s="286" t="s">
        <v>1741</v>
      </c>
      <c r="F197" s="287" t="s">
        <v>570</v>
      </c>
      <c r="G197" s="117" t="s">
        <v>571</v>
      </c>
      <c r="H197" s="117" t="s">
        <v>20</v>
      </c>
      <c r="I197" s="117"/>
      <c r="J197" s="117">
        <v>9300</v>
      </c>
      <c r="K197" s="117" t="s">
        <v>726</v>
      </c>
      <c r="L197" s="216">
        <v>16400</v>
      </c>
      <c r="M197" s="9" t="s">
        <v>1739</v>
      </c>
    </row>
    <row r="198" spans="2:13" s="4" customFormat="1" x14ac:dyDescent="0.25">
      <c r="B198" s="117" t="s">
        <v>275</v>
      </c>
      <c r="C198" s="286" t="s">
        <v>276</v>
      </c>
      <c r="D198" s="117" t="s">
        <v>736</v>
      </c>
      <c r="E198" s="286" t="s">
        <v>737</v>
      </c>
      <c r="F198" s="287" t="s">
        <v>570</v>
      </c>
      <c r="G198" s="117" t="s">
        <v>571</v>
      </c>
      <c r="H198" s="117" t="s">
        <v>20</v>
      </c>
      <c r="I198" s="117"/>
      <c r="J198" s="117">
        <v>9300</v>
      </c>
      <c r="K198" s="117" t="s">
        <v>726</v>
      </c>
      <c r="L198" s="216">
        <v>30</v>
      </c>
      <c r="M198" s="4" t="s">
        <v>1235</v>
      </c>
    </row>
    <row r="199" spans="2:13" s="4" customFormat="1" x14ac:dyDescent="0.25">
      <c r="B199" s="117" t="s">
        <v>275</v>
      </c>
      <c r="C199" s="286" t="s">
        <v>276</v>
      </c>
      <c r="D199" s="292" t="s">
        <v>738</v>
      </c>
      <c r="E199" s="286" t="s">
        <v>739</v>
      </c>
      <c r="F199" s="287" t="s">
        <v>724</v>
      </c>
      <c r="G199" s="117" t="s">
        <v>725</v>
      </c>
      <c r="H199" s="117" t="s">
        <v>20</v>
      </c>
      <c r="I199" s="117"/>
      <c r="J199" s="117">
        <v>9300</v>
      </c>
      <c r="K199" s="117" t="s">
        <v>726</v>
      </c>
      <c r="L199" s="216">
        <v>1640</v>
      </c>
      <c r="M199" s="4" t="s">
        <v>1236</v>
      </c>
    </row>
    <row r="200" spans="2:13" s="4" customFormat="1" x14ac:dyDescent="0.25">
      <c r="B200" s="117"/>
      <c r="C200" s="286"/>
      <c r="D200" s="292"/>
      <c r="E200" s="286"/>
      <c r="F200" s="287"/>
      <c r="G200" s="117"/>
      <c r="H200" s="117"/>
      <c r="I200" s="117"/>
      <c r="J200" s="117"/>
      <c r="K200" s="117"/>
      <c r="L200" s="216"/>
    </row>
    <row r="201" spans="2:13" s="4" customFormat="1" x14ac:dyDescent="0.25">
      <c r="B201" s="117"/>
      <c r="C201" s="286"/>
      <c r="D201" s="286"/>
      <c r="E201" s="286"/>
      <c r="F201" s="287"/>
      <c r="G201" s="117"/>
      <c r="H201" s="286"/>
      <c r="I201" s="286"/>
      <c r="J201" s="286"/>
      <c r="K201" s="117"/>
      <c r="L201" s="216"/>
    </row>
    <row r="202" spans="2:13" s="4" customFormat="1" x14ac:dyDescent="0.25">
      <c r="B202" s="117" t="s">
        <v>283</v>
      </c>
      <c r="C202" s="286" t="s">
        <v>284</v>
      </c>
      <c r="D202" s="117" t="s">
        <v>740</v>
      </c>
      <c r="E202" s="286" t="s">
        <v>741</v>
      </c>
      <c r="F202" s="287" t="s">
        <v>742</v>
      </c>
      <c r="G202" s="117" t="s">
        <v>743</v>
      </c>
      <c r="H202" s="117" t="s">
        <v>20</v>
      </c>
      <c r="I202" s="117"/>
      <c r="J202" s="117">
        <v>3600</v>
      </c>
      <c r="K202" s="117" t="s">
        <v>195</v>
      </c>
      <c r="L202" s="216">
        <v>100</v>
      </c>
    </row>
    <row r="203" spans="2:13" s="4" customFormat="1" x14ac:dyDescent="0.25">
      <c r="B203" s="117" t="s">
        <v>283</v>
      </c>
      <c r="C203" s="286" t="s">
        <v>284</v>
      </c>
      <c r="D203" s="117" t="s">
        <v>740</v>
      </c>
      <c r="E203" s="286" t="s">
        <v>741</v>
      </c>
      <c r="F203" s="287" t="s">
        <v>468</v>
      </c>
      <c r="G203" s="117" t="s">
        <v>469</v>
      </c>
      <c r="H203" s="117" t="s">
        <v>20</v>
      </c>
      <c r="I203" s="117"/>
      <c r="J203" s="117">
        <v>3600</v>
      </c>
      <c r="K203" s="117" t="s">
        <v>195</v>
      </c>
      <c r="L203" s="216">
        <v>50</v>
      </c>
    </row>
    <row r="204" spans="2:13" s="4" customFormat="1" x14ac:dyDescent="0.25">
      <c r="B204" s="117" t="s">
        <v>283</v>
      </c>
      <c r="C204" s="286" t="s">
        <v>284</v>
      </c>
      <c r="D204" s="117" t="s">
        <v>740</v>
      </c>
      <c r="E204" s="286" t="s">
        <v>741</v>
      </c>
      <c r="F204" s="287" t="s">
        <v>437</v>
      </c>
      <c r="G204" s="117" t="s">
        <v>438</v>
      </c>
      <c r="H204" s="117" t="s">
        <v>20</v>
      </c>
      <c r="I204" s="117"/>
      <c r="J204" s="117">
        <v>3600</v>
      </c>
      <c r="K204" s="117" t="s">
        <v>195</v>
      </c>
      <c r="L204" s="216">
        <v>50</v>
      </c>
    </row>
    <row r="205" spans="2:13" s="4" customFormat="1" x14ac:dyDescent="0.25">
      <c r="B205" s="117" t="s">
        <v>283</v>
      </c>
      <c r="C205" s="286" t="s">
        <v>284</v>
      </c>
      <c r="D205" s="117" t="s">
        <v>740</v>
      </c>
      <c r="E205" s="286" t="s">
        <v>741</v>
      </c>
      <c r="F205" s="287" t="s">
        <v>425</v>
      </c>
      <c r="G205" s="117" t="s">
        <v>426</v>
      </c>
      <c r="H205" s="117" t="s">
        <v>20</v>
      </c>
      <c r="I205" s="117"/>
      <c r="J205" s="117">
        <v>3600</v>
      </c>
      <c r="K205" s="117" t="s">
        <v>195</v>
      </c>
      <c r="L205" s="216">
        <v>250</v>
      </c>
      <c r="M205" s="4" t="s">
        <v>1172</v>
      </c>
    </row>
    <row r="206" spans="2:13" s="4" customFormat="1" x14ac:dyDescent="0.25">
      <c r="B206" s="117" t="s">
        <v>283</v>
      </c>
      <c r="C206" s="286" t="s">
        <v>284</v>
      </c>
      <c r="D206" s="117" t="s">
        <v>740</v>
      </c>
      <c r="E206" s="286" t="s">
        <v>741</v>
      </c>
      <c r="F206" s="287" t="s">
        <v>478</v>
      </c>
      <c r="G206" s="117" t="s">
        <v>479</v>
      </c>
      <c r="H206" s="117" t="s">
        <v>20</v>
      </c>
      <c r="I206" s="117"/>
      <c r="J206" s="117">
        <v>3600</v>
      </c>
      <c r="K206" s="117" t="s">
        <v>195</v>
      </c>
      <c r="L206" s="216">
        <v>400</v>
      </c>
      <c r="M206" s="4" t="s">
        <v>1173</v>
      </c>
    </row>
    <row r="207" spans="2:13" s="4" customFormat="1" x14ac:dyDescent="0.25">
      <c r="B207" s="117" t="s">
        <v>283</v>
      </c>
      <c r="C207" s="286" t="s">
        <v>284</v>
      </c>
      <c r="D207" s="117" t="s">
        <v>740</v>
      </c>
      <c r="E207" s="286" t="s">
        <v>741</v>
      </c>
      <c r="F207" s="287" t="s">
        <v>457</v>
      </c>
      <c r="G207" s="117" t="s">
        <v>458</v>
      </c>
      <c r="H207" s="117" t="s">
        <v>20</v>
      </c>
      <c r="I207" s="117"/>
      <c r="J207" s="117">
        <v>3600</v>
      </c>
      <c r="K207" s="117" t="s">
        <v>195</v>
      </c>
      <c r="L207" s="216">
        <v>1000</v>
      </c>
      <c r="M207" s="4" t="s">
        <v>1174</v>
      </c>
    </row>
    <row r="208" spans="2:13" s="4" customFormat="1" x14ac:dyDescent="0.25">
      <c r="B208" s="117" t="s">
        <v>283</v>
      </c>
      <c r="C208" s="286" t="s">
        <v>284</v>
      </c>
      <c r="D208" s="117" t="s">
        <v>744</v>
      </c>
      <c r="E208" s="286" t="s">
        <v>745</v>
      </c>
      <c r="F208" s="287" t="s">
        <v>437</v>
      </c>
      <c r="G208" s="117" t="s">
        <v>438</v>
      </c>
      <c r="H208" s="117" t="s">
        <v>20</v>
      </c>
      <c r="I208" s="117"/>
      <c r="J208" s="117">
        <v>3600</v>
      </c>
      <c r="K208" s="117" t="s">
        <v>195</v>
      </c>
      <c r="L208" s="216">
        <v>30</v>
      </c>
    </row>
    <row r="209" spans="2:13" s="4" customFormat="1" x14ac:dyDescent="0.25">
      <c r="B209" s="117" t="s">
        <v>283</v>
      </c>
      <c r="C209" s="286" t="s">
        <v>284</v>
      </c>
      <c r="D209" s="117" t="s">
        <v>744</v>
      </c>
      <c r="E209" s="286" t="s">
        <v>745</v>
      </c>
      <c r="F209" s="287" t="s">
        <v>425</v>
      </c>
      <c r="G209" s="117" t="s">
        <v>426</v>
      </c>
      <c r="H209" s="117" t="s">
        <v>20</v>
      </c>
      <c r="I209" s="117"/>
      <c r="J209" s="117">
        <v>3600</v>
      </c>
      <c r="K209" s="117" t="s">
        <v>195</v>
      </c>
      <c r="L209" s="216">
        <v>50</v>
      </c>
    </row>
    <row r="210" spans="2:13" s="4" customFormat="1" x14ac:dyDescent="0.25">
      <c r="B210" s="117" t="s">
        <v>283</v>
      </c>
      <c r="C210" s="286" t="s">
        <v>284</v>
      </c>
      <c r="D210" s="117" t="s">
        <v>744</v>
      </c>
      <c r="E210" s="286" t="s">
        <v>745</v>
      </c>
      <c r="F210" s="287" t="s">
        <v>478</v>
      </c>
      <c r="G210" s="117" t="s">
        <v>479</v>
      </c>
      <c r="H210" s="117" t="s">
        <v>20</v>
      </c>
      <c r="I210" s="117"/>
      <c r="J210" s="117">
        <v>3600</v>
      </c>
      <c r="K210" s="117" t="s">
        <v>195</v>
      </c>
      <c r="L210" s="216">
        <v>200</v>
      </c>
      <c r="M210" s="4" t="s">
        <v>1708</v>
      </c>
    </row>
    <row r="211" spans="2:13" s="4" customFormat="1" x14ac:dyDescent="0.25">
      <c r="B211" s="117" t="s">
        <v>283</v>
      </c>
      <c r="C211" s="286" t="s">
        <v>284</v>
      </c>
      <c r="D211" s="117" t="s">
        <v>174</v>
      </c>
      <c r="E211" s="286" t="s">
        <v>175</v>
      </c>
      <c r="F211" s="287" t="s">
        <v>425</v>
      </c>
      <c r="G211" s="117" t="s">
        <v>426</v>
      </c>
      <c r="H211" s="117" t="s">
        <v>20</v>
      </c>
      <c r="I211" s="117"/>
      <c r="J211" s="117">
        <v>4000</v>
      </c>
      <c r="K211" s="117" t="s">
        <v>177</v>
      </c>
      <c r="L211" s="216">
        <v>35</v>
      </c>
    </row>
    <row r="212" spans="2:13" s="4" customFormat="1" x14ac:dyDescent="0.25">
      <c r="B212" s="117" t="s">
        <v>283</v>
      </c>
      <c r="C212" s="286" t="s">
        <v>284</v>
      </c>
      <c r="D212" s="117" t="s">
        <v>285</v>
      </c>
      <c r="E212" s="286" t="s">
        <v>286</v>
      </c>
      <c r="F212" s="287" t="s">
        <v>480</v>
      </c>
      <c r="G212" s="117" t="s">
        <v>481</v>
      </c>
      <c r="H212" s="117" t="s">
        <v>20</v>
      </c>
      <c r="I212" s="117"/>
      <c r="J212" s="117">
        <v>4000</v>
      </c>
      <c r="K212" s="117" t="s">
        <v>177</v>
      </c>
      <c r="L212" s="216">
        <v>200</v>
      </c>
    </row>
    <row r="213" spans="2:13" s="4" customFormat="1" x14ac:dyDescent="0.25">
      <c r="B213" s="117" t="s">
        <v>283</v>
      </c>
      <c r="C213" s="286" t="s">
        <v>284</v>
      </c>
      <c r="D213" s="117" t="s">
        <v>347</v>
      </c>
      <c r="E213" s="286" t="s">
        <v>348</v>
      </c>
      <c r="F213" s="287" t="s">
        <v>480</v>
      </c>
      <c r="G213" s="117" t="s">
        <v>481</v>
      </c>
      <c r="H213" s="117" t="s">
        <v>20</v>
      </c>
      <c r="I213" s="117"/>
      <c r="J213" s="117">
        <v>4000</v>
      </c>
      <c r="K213" s="117" t="s">
        <v>177</v>
      </c>
      <c r="L213" s="216">
        <v>400</v>
      </c>
    </row>
    <row r="214" spans="2:13" s="4" customFormat="1" x14ac:dyDescent="0.25">
      <c r="B214" s="117" t="s">
        <v>283</v>
      </c>
      <c r="C214" s="286" t="s">
        <v>284</v>
      </c>
      <c r="D214" s="117" t="s">
        <v>178</v>
      </c>
      <c r="E214" s="286" t="s">
        <v>179</v>
      </c>
      <c r="F214" s="287" t="s">
        <v>602</v>
      </c>
      <c r="G214" s="117" t="s">
        <v>603</v>
      </c>
      <c r="H214" s="117" t="s">
        <v>20</v>
      </c>
      <c r="I214" s="117"/>
      <c r="J214" s="117">
        <v>7800</v>
      </c>
      <c r="K214" s="117" t="s">
        <v>287</v>
      </c>
      <c r="L214" s="216">
        <v>2591</v>
      </c>
      <c r="M214" s="4" t="s">
        <v>1307</v>
      </c>
    </row>
    <row r="215" spans="2:13" s="4" customFormat="1" x14ac:dyDescent="0.25">
      <c r="B215" s="117"/>
      <c r="C215" s="286"/>
      <c r="D215" s="117"/>
      <c r="E215" s="286"/>
      <c r="F215" s="287"/>
      <c r="G215" s="117"/>
      <c r="H215" s="117"/>
      <c r="I215" s="117"/>
      <c r="J215" s="117"/>
      <c r="K215" s="117"/>
      <c r="L215" s="216"/>
    </row>
    <row r="216" spans="2:13" s="4" customFormat="1" x14ac:dyDescent="0.25">
      <c r="B216" s="117" t="s">
        <v>288</v>
      </c>
      <c r="C216" s="286" t="s">
        <v>289</v>
      </c>
      <c r="D216" s="117" t="s">
        <v>290</v>
      </c>
      <c r="E216" s="286" t="s">
        <v>289</v>
      </c>
      <c r="F216" s="287" t="s">
        <v>666</v>
      </c>
      <c r="G216" s="117" t="s">
        <v>667</v>
      </c>
      <c r="H216" s="117" t="s">
        <v>20</v>
      </c>
      <c r="I216" s="117"/>
      <c r="J216" s="117">
        <v>2600</v>
      </c>
      <c r="K216" s="117" t="s">
        <v>292</v>
      </c>
      <c r="L216" s="216">
        <v>800</v>
      </c>
      <c r="M216" s="4" t="s">
        <v>1474</v>
      </c>
    </row>
    <row r="217" spans="2:13" s="4" customFormat="1" x14ac:dyDescent="0.25">
      <c r="B217" s="117"/>
      <c r="C217" s="286"/>
      <c r="D217" s="117"/>
      <c r="E217" s="286"/>
      <c r="F217" s="287"/>
      <c r="G217" s="117"/>
      <c r="H217" s="117"/>
      <c r="I217" s="117"/>
      <c r="J217" s="117"/>
      <c r="K217" s="117"/>
      <c r="L217" s="216"/>
    </row>
    <row r="218" spans="2:13" s="4" customFormat="1" x14ac:dyDescent="0.25">
      <c r="B218" s="117" t="s">
        <v>746</v>
      </c>
      <c r="C218" s="286" t="s">
        <v>747</v>
      </c>
      <c r="D218" s="117" t="s">
        <v>748</v>
      </c>
      <c r="E218" s="286" t="s">
        <v>749</v>
      </c>
      <c r="F218" s="287" t="s">
        <v>718</v>
      </c>
      <c r="G218" s="117" t="s">
        <v>719</v>
      </c>
      <c r="H218" s="117" t="s">
        <v>20</v>
      </c>
      <c r="I218" s="117"/>
      <c r="J218" s="203">
        <v>4200</v>
      </c>
      <c r="K218" s="117" t="s">
        <v>205</v>
      </c>
      <c r="L218" s="216">
        <v>50</v>
      </c>
    </row>
    <row r="219" spans="2:13" s="4" customFormat="1" x14ac:dyDescent="0.25">
      <c r="B219" s="117"/>
      <c r="C219" s="286"/>
      <c r="D219" s="117"/>
      <c r="E219" s="286"/>
      <c r="F219" s="287"/>
      <c r="G219" s="117"/>
      <c r="H219" s="117"/>
      <c r="I219" s="117"/>
      <c r="J219" s="203"/>
      <c r="K219" s="117"/>
      <c r="L219" s="216"/>
    </row>
    <row r="220" spans="2:13" s="4" customFormat="1" x14ac:dyDescent="0.25">
      <c r="B220" s="117" t="s">
        <v>293</v>
      </c>
      <c r="C220" s="286" t="s">
        <v>294</v>
      </c>
      <c r="D220" s="117" t="s">
        <v>295</v>
      </c>
      <c r="E220" s="288" t="s">
        <v>296</v>
      </c>
      <c r="F220" s="287" t="s">
        <v>425</v>
      </c>
      <c r="G220" s="117" t="s">
        <v>426</v>
      </c>
      <c r="H220" s="117" t="s">
        <v>20</v>
      </c>
      <c r="I220" s="117"/>
      <c r="J220" s="117">
        <v>3600</v>
      </c>
      <c r="K220" s="117" t="s">
        <v>195</v>
      </c>
      <c r="L220" s="216">
        <v>100</v>
      </c>
    </row>
    <row r="221" spans="2:13" s="4" customFormat="1" x14ac:dyDescent="0.25">
      <c r="B221" s="117" t="s">
        <v>293</v>
      </c>
      <c r="C221" s="286" t="s">
        <v>294</v>
      </c>
      <c r="D221" s="117">
        <v>3900040159</v>
      </c>
      <c r="E221" s="286" t="s">
        <v>1746</v>
      </c>
      <c r="F221" s="287" t="s">
        <v>752</v>
      </c>
      <c r="G221" s="117" t="s">
        <v>753</v>
      </c>
      <c r="H221" s="117" t="s">
        <v>20</v>
      </c>
      <c r="I221" s="117"/>
      <c r="J221" s="203">
        <v>3900</v>
      </c>
      <c r="K221" s="117" t="s">
        <v>459</v>
      </c>
      <c r="L221" s="216">
        <v>500</v>
      </c>
      <c r="M221" s="4" t="s">
        <v>475</v>
      </c>
    </row>
    <row r="222" spans="2:13" s="4" customFormat="1" x14ac:dyDescent="0.25">
      <c r="B222" s="117"/>
      <c r="C222" s="286"/>
      <c r="D222" s="117"/>
      <c r="E222" s="286"/>
      <c r="F222" s="287"/>
      <c r="G222" s="117"/>
      <c r="H222" s="117"/>
      <c r="I222" s="117"/>
      <c r="J222" s="203"/>
      <c r="K222" s="117"/>
      <c r="L222" s="216"/>
    </row>
    <row r="223" spans="2:13" s="4" customFormat="1" x14ac:dyDescent="0.25">
      <c r="B223" s="117" t="s">
        <v>297</v>
      </c>
      <c r="C223" s="286" t="s">
        <v>298</v>
      </c>
      <c r="D223" s="117" t="s">
        <v>299</v>
      </c>
      <c r="E223" s="286" t="s">
        <v>300</v>
      </c>
      <c r="F223" s="287" t="s">
        <v>423</v>
      </c>
      <c r="G223" s="117" t="s">
        <v>424</v>
      </c>
      <c r="H223" s="117" t="s">
        <v>20</v>
      </c>
      <c r="I223" s="117"/>
      <c r="J223" s="117">
        <v>3600</v>
      </c>
      <c r="K223" s="117" t="s">
        <v>195</v>
      </c>
      <c r="L223" s="216">
        <v>6000</v>
      </c>
    </row>
    <row r="224" spans="2:13" s="4" customFormat="1" x14ac:dyDescent="0.25">
      <c r="B224" s="117" t="s">
        <v>297</v>
      </c>
      <c r="C224" s="286" t="s">
        <v>298</v>
      </c>
      <c r="D224" s="117" t="s">
        <v>754</v>
      </c>
      <c r="E224" s="286" t="s">
        <v>298</v>
      </c>
      <c r="F224" s="287" t="s">
        <v>468</v>
      </c>
      <c r="G224" s="117" t="s">
        <v>469</v>
      </c>
      <c r="H224" s="117" t="s">
        <v>20</v>
      </c>
      <c r="I224" s="117"/>
      <c r="J224" s="117">
        <v>3600</v>
      </c>
      <c r="K224" s="117" t="s">
        <v>195</v>
      </c>
      <c r="L224" s="216">
        <v>5</v>
      </c>
    </row>
    <row r="225" spans="2:13" s="4" customFormat="1" x14ac:dyDescent="0.25">
      <c r="B225" s="117" t="s">
        <v>297</v>
      </c>
      <c r="C225" s="286" t="s">
        <v>298</v>
      </c>
      <c r="D225" s="117" t="s">
        <v>754</v>
      </c>
      <c r="E225" s="286" t="s">
        <v>298</v>
      </c>
      <c r="F225" s="287" t="s">
        <v>425</v>
      </c>
      <c r="G225" s="117" t="s">
        <v>426</v>
      </c>
      <c r="H225" s="117" t="s">
        <v>20</v>
      </c>
      <c r="I225" s="117"/>
      <c r="J225" s="117">
        <v>3600</v>
      </c>
      <c r="K225" s="117" t="s">
        <v>195</v>
      </c>
      <c r="L225" s="216">
        <v>180</v>
      </c>
    </row>
    <row r="226" spans="2:13" s="4" customFormat="1" x14ac:dyDescent="0.25">
      <c r="B226" s="117" t="s">
        <v>297</v>
      </c>
      <c r="C226" s="286" t="s">
        <v>298</v>
      </c>
      <c r="D226" s="117" t="s">
        <v>754</v>
      </c>
      <c r="E226" s="286" t="s">
        <v>298</v>
      </c>
      <c r="F226" s="287" t="s">
        <v>478</v>
      </c>
      <c r="G226" s="117" t="s">
        <v>479</v>
      </c>
      <c r="H226" s="117" t="s">
        <v>20</v>
      </c>
      <c r="I226" s="117"/>
      <c r="J226" s="117">
        <v>3600</v>
      </c>
      <c r="K226" s="117" t="s">
        <v>195</v>
      </c>
      <c r="L226" s="216">
        <v>3850</v>
      </c>
      <c r="M226" s="4" t="s">
        <v>1709</v>
      </c>
    </row>
    <row r="227" spans="2:13" s="4" customFormat="1" x14ac:dyDescent="0.25">
      <c r="B227" s="117" t="s">
        <v>297</v>
      </c>
      <c r="C227" s="286" t="s">
        <v>298</v>
      </c>
      <c r="D227" s="117"/>
      <c r="E227" s="286" t="s">
        <v>1478</v>
      </c>
      <c r="F227" s="287">
        <v>5171</v>
      </c>
      <c r="G227" s="117" t="s">
        <v>479</v>
      </c>
      <c r="H227" s="117"/>
      <c r="I227" s="117"/>
      <c r="J227" s="117">
        <v>3800</v>
      </c>
      <c r="K227" s="117" t="s">
        <v>1745</v>
      </c>
      <c r="L227" s="216">
        <v>200</v>
      </c>
      <c r="M227" s="4" t="s">
        <v>1479</v>
      </c>
    </row>
    <row r="228" spans="2:13" s="4" customFormat="1" x14ac:dyDescent="0.25">
      <c r="B228" s="117"/>
      <c r="C228" s="286"/>
      <c r="D228" s="117"/>
      <c r="E228" s="286"/>
      <c r="F228" s="287"/>
      <c r="G228" s="117"/>
      <c r="H228" s="117"/>
      <c r="I228" s="117"/>
      <c r="J228" s="117"/>
      <c r="K228" s="117"/>
      <c r="L228" s="216"/>
    </row>
    <row r="229" spans="2:13" s="4" customFormat="1" x14ac:dyDescent="0.25">
      <c r="B229" s="117" t="s">
        <v>301</v>
      </c>
      <c r="C229" s="286" t="s">
        <v>302</v>
      </c>
      <c r="D229" s="117" t="s">
        <v>307</v>
      </c>
      <c r="E229" s="286" t="s">
        <v>308</v>
      </c>
      <c r="F229" s="287" t="s">
        <v>423</v>
      </c>
      <c r="G229" s="117" t="s">
        <v>424</v>
      </c>
      <c r="H229" s="117" t="s">
        <v>20</v>
      </c>
      <c r="I229" s="117"/>
      <c r="J229" s="117">
        <v>3600</v>
      </c>
      <c r="K229" s="117" t="s">
        <v>195</v>
      </c>
      <c r="L229" s="216">
        <v>200</v>
      </c>
    </row>
    <row r="230" spans="2:13" s="4" customFormat="1" x14ac:dyDescent="0.25">
      <c r="B230" s="117" t="s">
        <v>301</v>
      </c>
      <c r="C230" s="286" t="s">
        <v>302</v>
      </c>
      <c r="D230" s="117" t="s">
        <v>198</v>
      </c>
      <c r="E230" s="286" t="s">
        <v>199</v>
      </c>
      <c r="F230" s="287" t="s">
        <v>742</v>
      </c>
      <c r="G230" s="117" t="s">
        <v>743</v>
      </c>
      <c r="H230" s="117" t="s">
        <v>20</v>
      </c>
      <c r="I230" s="117"/>
      <c r="J230" s="117">
        <v>3600</v>
      </c>
      <c r="K230" s="117" t="s">
        <v>195</v>
      </c>
      <c r="L230" s="216">
        <v>140</v>
      </c>
      <c r="M230" s="4" t="s">
        <v>1175</v>
      </c>
    </row>
    <row r="231" spans="2:13" s="4" customFormat="1" x14ac:dyDescent="0.25">
      <c r="B231" s="117" t="s">
        <v>301</v>
      </c>
      <c r="C231" s="286" t="s">
        <v>302</v>
      </c>
      <c r="D231" s="117" t="s">
        <v>198</v>
      </c>
      <c r="E231" s="286" t="s">
        <v>199</v>
      </c>
      <c r="F231" s="287" t="s">
        <v>468</v>
      </c>
      <c r="G231" s="117" t="s">
        <v>469</v>
      </c>
      <c r="H231" s="117" t="s">
        <v>20</v>
      </c>
      <c r="I231" s="117"/>
      <c r="J231" s="117">
        <v>3600</v>
      </c>
      <c r="K231" s="117" t="s">
        <v>195</v>
      </c>
      <c r="L231" s="216">
        <v>150</v>
      </c>
      <c r="M231" s="4" t="s">
        <v>1176</v>
      </c>
    </row>
    <row r="232" spans="2:13" s="4" customFormat="1" x14ac:dyDescent="0.25">
      <c r="B232" s="117" t="s">
        <v>301</v>
      </c>
      <c r="C232" s="286" t="s">
        <v>302</v>
      </c>
      <c r="D232" s="117" t="s">
        <v>198</v>
      </c>
      <c r="E232" s="286" t="s">
        <v>199</v>
      </c>
      <c r="F232" s="287" t="s">
        <v>437</v>
      </c>
      <c r="G232" s="117" t="s">
        <v>438</v>
      </c>
      <c r="H232" s="117" t="s">
        <v>20</v>
      </c>
      <c r="I232" s="117"/>
      <c r="J232" s="117">
        <v>3600</v>
      </c>
      <c r="K232" s="117" t="s">
        <v>195</v>
      </c>
      <c r="L232" s="216">
        <v>20</v>
      </c>
    </row>
    <row r="233" spans="2:13" s="4" customFormat="1" x14ac:dyDescent="0.25">
      <c r="B233" s="117" t="s">
        <v>301</v>
      </c>
      <c r="C233" s="286" t="s">
        <v>302</v>
      </c>
      <c r="D233" s="117" t="s">
        <v>198</v>
      </c>
      <c r="E233" s="286" t="s">
        <v>199</v>
      </c>
      <c r="F233" s="287" t="s">
        <v>678</v>
      </c>
      <c r="G233" s="117" t="s">
        <v>679</v>
      </c>
      <c r="H233" s="117" t="s">
        <v>20</v>
      </c>
      <c r="I233" s="117"/>
      <c r="J233" s="117">
        <v>3600</v>
      </c>
      <c r="K233" s="117" t="s">
        <v>195</v>
      </c>
      <c r="L233" s="216">
        <v>50</v>
      </c>
    </row>
    <row r="234" spans="2:13" s="4" customFormat="1" x14ac:dyDescent="0.25">
      <c r="B234" s="117" t="s">
        <v>301</v>
      </c>
      <c r="C234" s="286" t="s">
        <v>302</v>
      </c>
      <c r="D234" s="117" t="s">
        <v>198</v>
      </c>
      <c r="E234" s="286" t="s">
        <v>199</v>
      </c>
      <c r="F234" s="287" t="s">
        <v>425</v>
      </c>
      <c r="G234" s="117" t="s">
        <v>426</v>
      </c>
      <c r="H234" s="117" t="s">
        <v>20</v>
      </c>
      <c r="I234" s="117"/>
      <c r="J234" s="117">
        <v>3600</v>
      </c>
      <c r="K234" s="117" t="s">
        <v>195</v>
      </c>
      <c r="L234" s="216">
        <v>800</v>
      </c>
      <c r="M234" s="4" t="s">
        <v>1690</v>
      </c>
    </row>
    <row r="235" spans="2:13" s="4" customFormat="1" x14ac:dyDescent="0.25">
      <c r="B235" s="117" t="s">
        <v>301</v>
      </c>
      <c r="C235" s="286" t="s">
        <v>302</v>
      </c>
      <c r="D235" s="117" t="s">
        <v>198</v>
      </c>
      <c r="E235" s="286" t="s">
        <v>199</v>
      </c>
      <c r="F235" s="287" t="s">
        <v>478</v>
      </c>
      <c r="G235" s="117" t="s">
        <v>479</v>
      </c>
      <c r="H235" s="117" t="s">
        <v>20</v>
      </c>
      <c r="I235" s="117"/>
      <c r="J235" s="117">
        <v>3600</v>
      </c>
      <c r="K235" s="117" t="s">
        <v>195</v>
      </c>
      <c r="L235" s="216">
        <v>100</v>
      </c>
      <c r="M235" s="4" t="s">
        <v>475</v>
      </c>
    </row>
    <row r="236" spans="2:13" s="4" customFormat="1" x14ac:dyDescent="0.25">
      <c r="B236" s="117" t="s">
        <v>301</v>
      </c>
      <c r="C236" s="286" t="s">
        <v>302</v>
      </c>
      <c r="D236" s="117" t="s">
        <v>198</v>
      </c>
      <c r="E236" s="286" t="s">
        <v>199</v>
      </c>
      <c r="F236" s="287" t="s">
        <v>546</v>
      </c>
      <c r="G236" s="117" t="s">
        <v>547</v>
      </c>
      <c r="H236" s="117" t="s">
        <v>20</v>
      </c>
      <c r="I236" s="117"/>
      <c r="J236" s="117">
        <v>3600</v>
      </c>
      <c r="K236" s="117" t="s">
        <v>195</v>
      </c>
      <c r="L236" s="216">
        <v>100</v>
      </c>
      <c r="M236" s="4" t="s">
        <v>1178</v>
      </c>
    </row>
    <row r="237" spans="2:13" s="4" customFormat="1" x14ac:dyDescent="0.25">
      <c r="B237" s="117" t="s">
        <v>301</v>
      </c>
      <c r="C237" s="286" t="s">
        <v>302</v>
      </c>
      <c r="D237" s="117" t="s">
        <v>755</v>
      </c>
      <c r="E237" s="286" t="s">
        <v>756</v>
      </c>
      <c r="F237" s="287" t="s">
        <v>425</v>
      </c>
      <c r="G237" s="117" t="s">
        <v>426</v>
      </c>
      <c r="H237" s="117" t="s">
        <v>20</v>
      </c>
      <c r="I237" s="117"/>
      <c r="J237" s="117">
        <v>3600</v>
      </c>
      <c r="K237" s="117" t="s">
        <v>195</v>
      </c>
      <c r="L237" s="216">
        <v>750</v>
      </c>
      <c r="M237" s="4" t="s">
        <v>1177</v>
      </c>
    </row>
    <row r="238" spans="2:13" s="4" customFormat="1" x14ac:dyDescent="0.25">
      <c r="B238" s="117" t="s">
        <v>301</v>
      </c>
      <c r="C238" s="286" t="s">
        <v>302</v>
      </c>
      <c r="D238" s="117"/>
      <c r="E238" s="286" t="s">
        <v>1756</v>
      </c>
      <c r="F238" s="287" t="s">
        <v>457</v>
      </c>
      <c r="G238" s="117" t="s">
        <v>458</v>
      </c>
      <c r="H238" s="117"/>
      <c r="I238" s="117"/>
      <c r="J238" s="117">
        <v>3600</v>
      </c>
      <c r="K238" s="117" t="s">
        <v>195</v>
      </c>
      <c r="L238" s="216">
        <v>200</v>
      </c>
      <c r="M238" s="4" t="s">
        <v>1179</v>
      </c>
    </row>
    <row r="239" spans="2:13" s="4" customFormat="1" x14ac:dyDescent="0.25">
      <c r="B239" s="117" t="s">
        <v>301</v>
      </c>
      <c r="C239" s="286" t="s">
        <v>302</v>
      </c>
      <c r="D239" s="117" t="s">
        <v>757</v>
      </c>
      <c r="E239" s="286" t="s">
        <v>758</v>
      </c>
      <c r="F239" s="287" t="s">
        <v>457</v>
      </c>
      <c r="G239" s="117" t="s">
        <v>458</v>
      </c>
      <c r="H239" s="117" t="s">
        <v>20</v>
      </c>
      <c r="I239" s="117"/>
      <c r="J239" s="117">
        <v>3600</v>
      </c>
      <c r="K239" s="117" t="s">
        <v>195</v>
      </c>
      <c r="L239" s="216">
        <v>30</v>
      </c>
    </row>
    <row r="240" spans="2:13" s="4" customFormat="1" x14ac:dyDescent="0.25">
      <c r="B240" s="117"/>
      <c r="C240" s="286"/>
      <c r="D240" s="117"/>
      <c r="E240" s="286"/>
      <c r="F240" s="287"/>
      <c r="G240" s="117"/>
      <c r="H240" s="117"/>
      <c r="I240" s="117"/>
      <c r="J240" s="117"/>
      <c r="K240" s="117"/>
      <c r="L240" s="216"/>
    </row>
    <row r="241" spans="2:13" s="4" customFormat="1" x14ac:dyDescent="0.25">
      <c r="B241" s="117" t="s">
        <v>759</v>
      </c>
      <c r="C241" s="286" t="s">
        <v>760</v>
      </c>
      <c r="D241" s="117" t="s">
        <v>761</v>
      </c>
      <c r="E241" s="286" t="s">
        <v>762</v>
      </c>
      <c r="F241" s="287" t="s">
        <v>457</v>
      </c>
      <c r="G241" s="117" t="s">
        <v>458</v>
      </c>
      <c r="H241" s="117" t="s">
        <v>20</v>
      </c>
      <c r="I241" s="117"/>
      <c r="J241" s="117">
        <v>2600</v>
      </c>
      <c r="K241" s="117" t="s">
        <v>292</v>
      </c>
      <c r="L241" s="216">
        <v>110</v>
      </c>
      <c r="M241" s="4" t="s">
        <v>1216</v>
      </c>
    </row>
    <row r="242" spans="2:13" s="4" customFormat="1" x14ac:dyDescent="0.25">
      <c r="B242" s="117" t="s">
        <v>759</v>
      </c>
      <c r="C242" s="286" t="s">
        <v>760</v>
      </c>
      <c r="D242" s="117" t="s">
        <v>763</v>
      </c>
      <c r="E242" s="286" t="s">
        <v>764</v>
      </c>
      <c r="F242" s="287" t="s">
        <v>457</v>
      </c>
      <c r="G242" s="117" t="s">
        <v>458</v>
      </c>
      <c r="H242" s="117" t="s">
        <v>20</v>
      </c>
      <c r="I242" s="117"/>
      <c r="J242" s="117">
        <v>2600</v>
      </c>
      <c r="K242" s="117" t="s">
        <v>292</v>
      </c>
      <c r="L242" s="216">
        <v>50</v>
      </c>
      <c r="M242" s="4" t="s">
        <v>1216</v>
      </c>
    </row>
    <row r="243" spans="2:13" s="4" customFormat="1" x14ac:dyDescent="0.25">
      <c r="B243" s="117" t="s">
        <v>759</v>
      </c>
      <c r="C243" s="286" t="s">
        <v>760</v>
      </c>
      <c r="D243" s="117" t="s">
        <v>765</v>
      </c>
      <c r="E243" s="286" t="s">
        <v>766</v>
      </c>
      <c r="F243" s="287" t="s">
        <v>457</v>
      </c>
      <c r="G243" s="117" t="s">
        <v>458</v>
      </c>
      <c r="H243" s="117" t="s">
        <v>20</v>
      </c>
      <c r="I243" s="117"/>
      <c r="J243" s="117">
        <v>3600</v>
      </c>
      <c r="K243" s="117" t="s">
        <v>195</v>
      </c>
      <c r="L243" s="216">
        <v>1320</v>
      </c>
      <c r="M243" s="4" t="s">
        <v>1637</v>
      </c>
    </row>
    <row r="244" spans="2:13" s="4" customFormat="1" x14ac:dyDescent="0.25">
      <c r="B244" s="117" t="s">
        <v>759</v>
      </c>
      <c r="C244" s="286" t="s">
        <v>760</v>
      </c>
      <c r="D244" s="117" t="s">
        <v>767</v>
      </c>
      <c r="E244" s="286" t="s">
        <v>768</v>
      </c>
      <c r="F244" s="287" t="s">
        <v>457</v>
      </c>
      <c r="G244" s="117" t="s">
        <v>458</v>
      </c>
      <c r="H244" s="117" t="s">
        <v>20</v>
      </c>
      <c r="I244" s="117"/>
      <c r="J244" s="117">
        <v>3600</v>
      </c>
      <c r="K244" s="117" t="s">
        <v>195</v>
      </c>
      <c r="L244" s="216">
        <v>250</v>
      </c>
      <c r="M244" s="4" t="s">
        <v>1638</v>
      </c>
    </row>
    <row r="245" spans="2:13" s="4" customFormat="1" x14ac:dyDescent="0.25">
      <c r="B245" s="117" t="s">
        <v>759</v>
      </c>
      <c r="C245" s="286" t="s">
        <v>760</v>
      </c>
      <c r="D245" s="117" t="s">
        <v>769</v>
      </c>
      <c r="E245" s="286" t="s">
        <v>770</v>
      </c>
      <c r="F245" s="287" t="s">
        <v>457</v>
      </c>
      <c r="G245" s="117" t="s">
        <v>458</v>
      </c>
      <c r="H245" s="117" t="s">
        <v>20</v>
      </c>
      <c r="I245" s="117"/>
      <c r="J245" s="117">
        <v>3600</v>
      </c>
      <c r="K245" s="117" t="s">
        <v>195</v>
      </c>
      <c r="L245" s="216">
        <v>600</v>
      </c>
      <c r="M245" s="4" t="s">
        <v>1638</v>
      </c>
    </row>
    <row r="246" spans="2:13" s="4" customFormat="1" x14ac:dyDescent="0.25">
      <c r="B246" s="117" t="s">
        <v>759</v>
      </c>
      <c r="C246" s="286" t="s">
        <v>760</v>
      </c>
      <c r="D246" s="117" t="s">
        <v>771</v>
      </c>
      <c r="E246" s="286" t="s">
        <v>772</v>
      </c>
      <c r="F246" s="287" t="s">
        <v>752</v>
      </c>
      <c r="G246" s="117" t="s">
        <v>753</v>
      </c>
      <c r="H246" s="117" t="s">
        <v>20</v>
      </c>
      <c r="I246" s="117"/>
      <c r="J246" s="203">
        <v>3900</v>
      </c>
      <c r="K246" s="117" t="s">
        <v>459</v>
      </c>
      <c r="L246" s="216">
        <v>50</v>
      </c>
    </row>
    <row r="247" spans="2:13" s="4" customFormat="1" x14ac:dyDescent="0.25">
      <c r="B247" s="117"/>
      <c r="C247" s="286"/>
      <c r="D247" s="117"/>
      <c r="E247" s="286"/>
      <c r="F247" s="287"/>
      <c r="G247" s="117"/>
      <c r="H247" s="117"/>
      <c r="I247" s="117"/>
      <c r="J247" s="203"/>
      <c r="K247" s="117"/>
      <c r="L247" s="216"/>
    </row>
    <row r="248" spans="2:13" s="4" customFormat="1" x14ac:dyDescent="0.25">
      <c r="B248" s="117" t="s">
        <v>309</v>
      </c>
      <c r="C248" s="286" t="s">
        <v>310</v>
      </c>
      <c r="D248" s="117" t="s">
        <v>773</v>
      </c>
      <c r="E248" s="286" t="s">
        <v>774</v>
      </c>
      <c r="F248" s="287" t="s">
        <v>425</v>
      </c>
      <c r="G248" s="117" t="s">
        <v>426</v>
      </c>
      <c r="H248" s="117" t="s">
        <v>20</v>
      </c>
      <c r="I248" s="117"/>
      <c r="J248" s="117">
        <v>2200</v>
      </c>
      <c r="K248" s="117" t="s">
        <v>222</v>
      </c>
      <c r="L248" s="216">
        <v>500</v>
      </c>
    </row>
    <row r="249" spans="2:13" s="4" customFormat="1" x14ac:dyDescent="0.25">
      <c r="B249" s="117" t="s">
        <v>309</v>
      </c>
      <c r="C249" s="286" t="s">
        <v>310</v>
      </c>
      <c r="D249" s="117" t="s">
        <v>775</v>
      </c>
      <c r="E249" s="286" t="s">
        <v>776</v>
      </c>
      <c r="F249" s="287" t="s">
        <v>425</v>
      </c>
      <c r="G249" s="117" t="s">
        <v>426</v>
      </c>
      <c r="H249" s="117" t="s">
        <v>20</v>
      </c>
      <c r="I249" s="117"/>
      <c r="J249" s="117">
        <v>3600</v>
      </c>
      <c r="K249" s="117" t="s">
        <v>195</v>
      </c>
      <c r="L249" s="216">
        <v>500</v>
      </c>
      <c r="M249" s="12" t="s">
        <v>1425</v>
      </c>
    </row>
    <row r="250" spans="2:13" s="4" customFormat="1" x14ac:dyDescent="0.25">
      <c r="B250" s="117" t="s">
        <v>309</v>
      </c>
      <c r="C250" s="286" t="s">
        <v>310</v>
      </c>
      <c r="D250" s="117" t="s">
        <v>777</v>
      </c>
      <c r="E250" s="286" t="s">
        <v>778</v>
      </c>
      <c r="F250" s="287" t="s">
        <v>779</v>
      </c>
      <c r="G250" s="117" t="s">
        <v>780</v>
      </c>
      <c r="H250" s="117" t="s">
        <v>20</v>
      </c>
      <c r="I250" s="117"/>
      <c r="J250" s="117">
        <v>3800</v>
      </c>
      <c r="K250" s="117" t="s">
        <v>1745</v>
      </c>
      <c r="L250" s="216">
        <v>2250</v>
      </c>
      <c r="M250" s="4" t="s">
        <v>1225</v>
      </c>
    </row>
    <row r="251" spans="2:13" s="4" customFormat="1" x14ac:dyDescent="0.25">
      <c r="B251" s="117" t="s">
        <v>309</v>
      </c>
      <c r="C251" s="286" t="s">
        <v>310</v>
      </c>
      <c r="D251" s="117" t="s">
        <v>781</v>
      </c>
      <c r="E251" s="286" t="s">
        <v>782</v>
      </c>
      <c r="F251" s="287" t="s">
        <v>425</v>
      </c>
      <c r="G251" s="117" t="s">
        <v>426</v>
      </c>
      <c r="H251" s="117" t="s">
        <v>20</v>
      </c>
      <c r="I251" s="117"/>
      <c r="J251" s="117">
        <v>3800</v>
      </c>
      <c r="K251" s="117" t="s">
        <v>1745</v>
      </c>
      <c r="L251" s="216">
        <v>50</v>
      </c>
      <c r="M251" s="4" t="s">
        <v>1226</v>
      </c>
    </row>
    <row r="252" spans="2:13" s="4" customFormat="1" x14ac:dyDescent="0.25">
      <c r="B252" s="117" t="s">
        <v>309</v>
      </c>
      <c r="C252" s="286" t="s">
        <v>310</v>
      </c>
      <c r="D252" s="117" t="s">
        <v>783</v>
      </c>
      <c r="E252" s="286" t="s">
        <v>784</v>
      </c>
      <c r="F252" s="287" t="s">
        <v>425</v>
      </c>
      <c r="G252" s="117" t="s">
        <v>426</v>
      </c>
      <c r="H252" s="117" t="s">
        <v>20</v>
      </c>
      <c r="I252" s="117"/>
      <c r="J252" s="117">
        <v>3800</v>
      </c>
      <c r="K252" s="117" t="s">
        <v>1745</v>
      </c>
      <c r="L252" s="216">
        <v>1000</v>
      </c>
      <c r="M252" s="4" t="s">
        <v>1227</v>
      </c>
    </row>
    <row r="253" spans="2:13" s="4" customFormat="1" x14ac:dyDescent="0.25">
      <c r="B253" s="117" t="s">
        <v>309</v>
      </c>
      <c r="C253" s="286" t="s">
        <v>310</v>
      </c>
      <c r="D253" s="117"/>
      <c r="E253" s="286" t="s">
        <v>1428</v>
      </c>
      <c r="F253" s="287" t="s">
        <v>425</v>
      </c>
      <c r="G253" s="117" t="s">
        <v>426</v>
      </c>
      <c r="H253" s="117"/>
      <c r="I253" s="117"/>
      <c r="J253" s="117">
        <v>3800</v>
      </c>
      <c r="K253" s="117" t="s">
        <v>1745</v>
      </c>
      <c r="L253" s="121">
        <v>150</v>
      </c>
      <c r="M253" s="4" t="s">
        <v>1429</v>
      </c>
    </row>
    <row r="254" spans="2:13" s="4" customFormat="1" x14ac:dyDescent="0.25">
      <c r="B254" s="117"/>
      <c r="C254" s="286"/>
      <c r="D254" s="117"/>
      <c r="E254" s="286"/>
      <c r="F254" s="287"/>
      <c r="G254" s="117"/>
      <c r="H254" s="117"/>
      <c r="I254" s="117"/>
      <c r="J254" s="117"/>
      <c r="K254" s="117"/>
      <c r="L254" s="216"/>
    </row>
    <row r="255" spans="2:13" s="4" customFormat="1" x14ac:dyDescent="0.25">
      <c r="B255" s="117" t="s">
        <v>313</v>
      </c>
      <c r="C255" s="286" t="s">
        <v>314</v>
      </c>
      <c r="D255" s="117" t="s">
        <v>649</v>
      </c>
      <c r="E255" s="286" t="s">
        <v>650</v>
      </c>
      <c r="F255" s="287" t="s">
        <v>425</v>
      </c>
      <c r="G255" s="117" t="s">
        <v>426</v>
      </c>
      <c r="H255" s="117" t="s">
        <v>20</v>
      </c>
      <c r="I255" s="117"/>
      <c r="J255" s="117">
        <v>1100</v>
      </c>
      <c r="K255" s="117" t="s">
        <v>1743</v>
      </c>
      <c r="L255" s="216">
        <v>100</v>
      </c>
    </row>
    <row r="256" spans="2:13" s="4" customFormat="1" x14ac:dyDescent="0.25">
      <c r="B256" s="117" t="s">
        <v>313</v>
      </c>
      <c r="C256" s="286" t="s">
        <v>314</v>
      </c>
      <c r="D256" s="117" t="s">
        <v>649</v>
      </c>
      <c r="E256" s="286" t="s">
        <v>650</v>
      </c>
      <c r="F256" s="287" t="s">
        <v>482</v>
      </c>
      <c r="G256" s="117" t="s">
        <v>483</v>
      </c>
      <c r="H256" s="117" t="s">
        <v>20</v>
      </c>
      <c r="I256" s="117"/>
      <c r="J256" s="117">
        <v>1100</v>
      </c>
      <c r="K256" s="117" t="s">
        <v>1743</v>
      </c>
      <c r="L256" s="216">
        <v>30</v>
      </c>
    </row>
    <row r="257" spans="1:13" s="4" customFormat="1" x14ac:dyDescent="0.25">
      <c r="B257" s="117" t="s">
        <v>313</v>
      </c>
      <c r="C257" s="286" t="s">
        <v>314</v>
      </c>
      <c r="D257" s="117" t="s">
        <v>785</v>
      </c>
      <c r="E257" s="286" t="s">
        <v>786</v>
      </c>
      <c r="F257" s="287" t="s">
        <v>472</v>
      </c>
      <c r="G257" s="117" t="s">
        <v>473</v>
      </c>
      <c r="H257" s="117" t="s">
        <v>20</v>
      </c>
      <c r="I257" s="117"/>
      <c r="J257" s="117">
        <v>1100</v>
      </c>
      <c r="K257" s="117" t="s">
        <v>1743</v>
      </c>
      <c r="L257" s="216">
        <v>70</v>
      </c>
    </row>
    <row r="258" spans="1:13" s="4" customFormat="1" x14ac:dyDescent="0.25">
      <c r="B258" s="117" t="s">
        <v>313</v>
      </c>
      <c r="C258" s="286" t="s">
        <v>314</v>
      </c>
      <c r="D258" s="117" t="s">
        <v>787</v>
      </c>
      <c r="E258" s="286" t="s">
        <v>788</v>
      </c>
      <c r="F258" s="287" t="s">
        <v>482</v>
      </c>
      <c r="G258" s="117" t="s">
        <v>483</v>
      </c>
      <c r="H258" s="117" t="s">
        <v>20</v>
      </c>
      <c r="I258" s="117"/>
      <c r="J258" s="117">
        <v>1100</v>
      </c>
      <c r="K258" s="117" t="s">
        <v>1743</v>
      </c>
      <c r="L258" s="216">
        <v>50</v>
      </c>
    </row>
    <row r="259" spans="1:13" s="4" customFormat="1" x14ac:dyDescent="0.25">
      <c r="B259" s="117" t="s">
        <v>313</v>
      </c>
      <c r="C259" s="286" t="s">
        <v>314</v>
      </c>
      <c r="D259" s="117" t="s">
        <v>789</v>
      </c>
      <c r="E259" s="286" t="s">
        <v>77</v>
      </c>
      <c r="F259" s="287" t="s">
        <v>482</v>
      </c>
      <c r="G259" s="117" t="s">
        <v>483</v>
      </c>
      <c r="H259" s="117" t="s">
        <v>20</v>
      </c>
      <c r="I259" s="117"/>
      <c r="J259" s="117">
        <v>1100</v>
      </c>
      <c r="K259" s="117" t="s">
        <v>1743</v>
      </c>
      <c r="L259" s="216">
        <v>645</v>
      </c>
    </row>
    <row r="260" spans="1:13" s="4" customFormat="1" x14ac:dyDescent="0.25">
      <c r="B260" s="117" t="s">
        <v>313</v>
      </c>
      <c r="C260" s="286" t="s">
        <v>314</v>
      </c>
      <c r="D260" s="117" t="s">
        <v>1252</v>
      </c>
      <c r="E260" s="286" t="s">
        <v>1656</v>
      </c>
      <c r="F260" s="287" t="s">
        <v>482</v>
      </c>
      <c r="G260" s="117" t="s">
        <v>483</v>
      </c>
      <c r="H260" s="117" t="s">
        <v>20</v>
      </c>
      <c r="I260" s="117"/>
      <c r="J260" s="117">
        <v>1100</v>
      </c>
      <c r="K260" s="117" t="s">
        <v>1743</v>
      </c>
      <c r="L260" s="216">
        <v>45</v>
      </c>
      <c r="M260" s="4" t="s">
        <v>1657</v>
      </c>
    </row>
    <row r="261" spans="1:13" s="4" customFormat="1" x14ac:dyDescent="0.25">
      <c r="B261" s="117" t="s">
        <v>313</v>
      </c>
      <c r="C261" s="286" t="s">
        <v>314</v>
      </c>
      <c r="D261" s="117" t="s">
        <v>790</v>
      </c>
      <c r="E261" s="286" t="s">
        <v>117</v>
      </c>
      <c r="F261" s="287" t="s">
        <v>742</v>
      </c>
      <c r="G261" s="117" t="s">
        <v>743</v>
      </c>
      <c r="H261" s="117" t="s">
        <v>20</v>
      </c>
      <c r="I261" s="117"/>
      <c r="J261" s="117">
        <v>3600</v>
      </c>
      <c r="K261" s="117" t="s">
        <v>195</v>
      </c>
      <c r="L261" s="216">
        <v>20</v>
      </c>
    </row>
    <row r="262" spans="1:13" s="4" customFormat="1" x14ac:dyDescent="0.25">
      <c r="B262" s="117" t="s">
        <v>313</v>
      </c>
      <c r="C262" s="286" t="s">
        <v>314</v>
      </c>
      <c r="D262" s="117" t="s">
        <v>790</v>
      </c>
      <c r="E262" s="286" t="s">
        <v>117</v>
      </c>
      <c r="F262" s="287" t="s">
        <v>468</v>
      </c>
      <c r="G262" s="117" t="s">
        <v>469</v>
      </c>
      <c r="H262" s="117" t="s">
        <v>20</v>
      </c>
      <c r="I262" s="117"/>
      <c r="J262" s="117">
        <v>3600</v>
      </c>
      <c r="K262" s="117" t="s">
        <v>195</v>
      </c>
      <c r="L262" s="216">
        <v>20</v>
      </c>
    </row>
    <row r="263" spans="1:13" s="4" customFormat="1" x14ac:dyDescent="0.25">
      <c r="B263" s="117" t="s">
        <v>313</v>
      </c>
      <c r="C263" s="286" t="s">
        <v>314</v>
      </c>
      <c r="D263" s="117" t="s">
        <v>790</v>
      </c>
      <c r="E263" s="286" t="s">
        <v>117</v>
      </c>
      <c r="F263" s="287" t="s">
        <v>437</v>
      </c>
      <c r="G263" s="117" t="s">
        <v>438</v>
      </c>
      <c r="H263" s="117" t="s">
        <v>20</v>
      </c>
      <c r="I263" s="117"/>
      <c r="J263" s="117">
        <v>3600</v>
      </c>
      <c r="K263" s="117" t="s">
        <v>195</v>
      </c>
      <c r="L263" s="216">
        <v>200</v>
      </c>
    </row>
    <row r="264" spans="1:13" s="4" customFormat="1" x14ac:dyDescent="0.25">
      <c r="B264" s="117" t="s">
        <v>313</v>
      </c>
      <c r="C264" s="286" t="s">
        <v>314</v>
      </c>
      <c r="D264" s="117" t="s">
        <v>790</v>
      </c>
      <c r="E264" s="286" t="s">
        <v>117</v>
      </c>
      <c r="F264" s="287" t="s">
        <v>791</v>
      </c>
      <c r="G264" s="117" t="s">
        <v>792</v>
      </c>
      <c r="H264" s="117" t="s">
        <v>20</v>
      </c>
      <c r="I264" s="117"/>
      <c r="J264" s="117">
        <v>3600</v>
      </c>
      <c r="K264" s="117" t="s">
        <v>195</v>
      </c>
      <c r="L264" s="216">
        <v>200</v>
      </c>
    </row>
    <row r="265" spans="1:13" s="4" customFormat="1" x14ac:dyDescent="0.25">
      <c r="B265" s="117" t="s">
        <v>313</v>
      </c>
      <c r="C265" s="286" t="s">
        <v>314</v>
      </c>
      <c r="D265" s="117" t="s">
        <v>790</v>
      </c>
      <c r="E265" s="286" t="s">
        <v>117</v>
      </c>
      <c r="F265" s="287" t="s">
        <v>425</v>
      </c>
      <c r="G265" s="117" t="s">
        <v>426</v>
      </c>
      <c r="H265" s="117" t="s">
        <v>20</v>
      </c>
      <c r="I265" s="117"/>
      <c r="J265" s="117">
        <v>3600</v>
      </c>
      <c r="K265" s="117" t="s">
        <v>195</v>
      </c>
      <c r="L265" s="216">
        <v>20</v>
      </c>
    </row>
    <row r="266" spans="1:13" s="4" customFormat="1" x14ac:dyDescent="0.25">
      <c r="B266" s="117" t="s">
        <v>313</v>
      </c>
      <c r="C266" s="286" t="s">
        <v>314</v>
      </c>
      <c r="D266" s="117" t="s">
        <v>790</v>
      </c>
      <c r="E266" s="286" t="s">
        <v>117</v>
      </c>
      <c r="F266" s="287" t="s">
        <v>478</v>
      </c>
      <c r="G266" s="117" t="s">
        <v>479</v>
      </c>
      <c r="H266" s="117" t="s">
        <v>20</v>
      </c>
      <c r="I266" s="117"/>
      <c r="J266" s="117">
        <v>3600</v>
      </c>
      <c r="K266" s="117" t="s">
        <v>195</v>
      </c>
      <c r="L266" s="216">
        <v>350</v>
      </c>
      <c r="M266" s="4" t="s">
        <v>1180</v>
      </c>
    </row>
    <row r="267" spans="1:13" s="4" customFormat="1" x14ac:dyDescent="0.25">
      <c r="B267" s="117" t="s">
        <v>313</v>
      </c>
      <c r="C267" s="286" t="s">
        <v>314</v>
      </c>
      <c r="D267" s="117" t="s">
        <v>198</v>
      </c>
      <c r="E267" s="286" t="s">
        <v>199</v>
      </c>
      <c r="F267" s="287" t="s">
        <v>520</v>
      </c>
      <c r="G267" s="117" t="s">
        <v>521</v>
      </c>
      <c r="H267" s="117" t="s">
        <v>20</v>
      </c>
      <c r="I267" s="117"/>
      <c r="J267" s="117">
        <v>3600</v>
      </c>
      <c r="K267" s="117" t="s">
        <v>195</v>
      </c>
      <c r="L267" s="216">
        <v>80</v>
      </c>
      <c r="M267" s="4" t="s">
        <v>1181</v>
      </c>
    </row>
    <row r="268" spans="1:13" s="4" customFormat="1" x14ac:dyDescent="0.25">
      <c r="B268" s="117" t="s">
        <v>313</v>
      </c>
      <c r="C268" s="286" t="s">
        <v>314</v>
      </c>
      <c r="D268" s="117" t="s">
        <v>198</v>
      </c>
      <c r="E268" s="286" t="s">
        <v>199</v>
      </c>
      <c r="F268" s="287" t="s">
        <v>530</v>
      </c>
      <c r="G268" s="117" t="s">
        <v>531</v>
      </c>
      <c r="H268" s="117" t="s">
        <v>20</v>
      </c>
      <c r="I268" s="117"/>
      <c r="J268" s="117">
        <v>3600</v>
      </c>
      <c r="K268" s="117" t="s">
        <v>195</v>
      </c>
      <c r="L268" s="216">
        <v>85</v>
      </c>
    </row>
    <row r="269" spans="1:13" s="4" customFormat="1" x14ac:dyDescent="0.25">
      <c r="B269" s="117" t="s">
        <v>313</v>
      </c>
      <c r="C269" s="286" t="s">
        <v>314</v>
      </c>
      <c r="D269" s="117" t="s">
        <v>793</v>
      </c>
      <c r="E269" s="286" t="s">
        <v>794</v>
      </c>
      <c r="F269" s="287" t="s">
        <v>795</v>
      </c>
      <c r="G269" s="117" t="s">
        <v>796</v>
      </c>
      <c r="H269" s="117" t="s">
        <v>20</v>
      </c>
      <c r="I269" s="117"/>
      <c r="J269" s="117">
        <v>3600</v>
      </c>
      <c r="K269" s="117" t="s">
        <v>195</v>
      </c>
      <c r="L269" s="121">
        <v>600</v>
      </c>
      <c r="M269" s="4" t="s">
        <v>1689</v>
      </c>
    </row>
    <row r="270" spans="1:13" s="4" customFormat="1" x14ac:dyDescent="0.25">
      <c r="B270" s="117" t="s">
        <v>313</v>
      </c>
      <c r="C270" s="286" t="s">
        <v>314</v>
      </c>
      <c r="D270" s="117" t="s">
        <v>325</v>
      </c>
      <c r="E270" s="286" t="s">
        <v>326</v>
      </c>
      <c r="F270" s="287" t="s">
        <v>425</v>
      </c>
      <c r="G270" s="117" t="s">
        <v>426</v>
      </c>
      <c r="H270" s="117" t="s">
        <v>20</v>
      </c>
      <c r="I270" s="117"/>
      <c r="J270" s="117">
        <v>3600</v>
      </c>
      <c r="K270" s="117" t="s">
        <v>195</v>
      </c>
      <c r="L270" s="216">
        <v>250</v>
      </c>
    </row>
    <row r="271" spans="1:13" s="12" customFormat="1" x14ac:dyDescent="0.25">
      <c r="A271" s="4"/>
      <c r="B271" s="203" t="s">
        <v>313</v>
      </c>
      <c r="C271" s="288" t="s">
        <v>314</v>
      </c>
      <c r="D271" s="203" t="s">
        <v>325</v>
      </c>
      <c r="E271" s="288" t="s">
        <v>326</v>
      </c>
      <c r="F271" s="293" t="s">
        <v>530</v>
      </c>
      <c r="G271" s="203" t="s">
        <v>531</v>
      </c>
      <c r="H271" s="117" t="s">
        <v>20</v>
      </c>
      <c r="I271" s="117"/>
      <c r="J271" s="117">
        <v>3600</v>
      </c>
      <c r="K271" s="117" t="s">
        <v>195</v>
      </c>
      <c r="L271" s="216">
        <v>100</v>
      </c>
      <c r="M271" s="12" t="s">
        <v>1199</v>
      </c>
    </row>
    <row r="272" spans="1:13" s="4" customFormat="1" x14ac:dyDescent="0.25">
      <c r="B272" s="117" t="s">
        <v>313</v>
      </c>
      <c r="C272" s="286" t="s">
        <v>314</v>
      </c>
      <c r="D272" s="117" t="s">
        <v>797</v>
      </c>
      <c r="E272" s="286" t="s">
        <v>798</v>
      </c>
      <c r="F272" s="287" t="s">
        <v>437</v>
      </c>
      <c r="G272" s="117" t="s">
        <v>438</v>
      </c>
      <c r="H272" s="117" t="s">
        <v>20</v>
      </c>
      <c r="I272" s="117"/>
      <c r="J272" s="117">
        <v>3600</v>
      </c>
      <c r="K272" s="117" t="s">
        <v>195</v>
      </c>
      <c r="L272" s="216">
        <v>15</v>
      </c>
    </row>
    <row r="273" spans="2:13" s="4" customFormat="1" x14ac:dyDescent="0.25">
      <c r="B273" s="117" t="s">
        <v>313</v>
      </c>
      <c r="C273" s="286" t="s">
        <v>314</v>
      </c>
      <c r="D273" s="117" t="s">
        <v>797</v>
      </c>
      <c r="E273" s="286" t="s">
        <v>798</v>
      </c>
      <c r="F273" s="287" t="s">
        <v>678</v>
      </c>
      <c r="G273" s="117" t="s">
        <v>679</v>
      </c>
      <c r="H273" s="117" t="s">
        <v>20</v>
      </c>
      <c r="I273" s="117"/>
      <c r="J273" s="117">
        <v>3600</v>
      </c>
      <c r="K273" s="117" t="s">
        <v>195</v>
      </c>
      <c r="L273" s="216">
        <v>200</v>
      </c>
    </row>
    <row r="274" spans="2:13" s="4" customFormat="1" x14ac:dyDescent="0.25">
      <c r="B274" s="117" t="s">
        <v>313</v>
      </c>
      <c r="C274" s="286" t="s">
        <v>314</v>
      </c>
      <c r="D274" s="117" t="s">
        <v>797</v>
      </c>
      <c r="E274" s="286" t="s">
        <v>798</v>
      </c>
      <c r="F274" s="287" t="s">
        <v>423</v>
      </c>
      <c r="G274" s="117" t="s">
        <v>424</v>
      </c>
      <c r="H274" s="117" t="s">
        <v>20</v>
      </c>
      <c r="I274" s="117"/>
      <c r="J274" s="117">
        <v>3600</v>
      </c>
      <c r="K274" s="117" t="s">
        <v>195</v>
      </c>
      <c r="L274" s="216">
        <v>80</v>
      </c>
    </row>
    <row r="275" spans="2:13" s="4" customFormat="1" x14ac:dyDescent="0.25">
      <c r="B275" s="117" t="s">
        <v>313</v>
      </c>
      <c r="C275" s="286" t="s">
        <v>314</v>
      </c>
      <c r="D275" s="117" t="s">
        <v>797</v>
      </c>
      <c r="E275" s="286" t="s">
        <v>798</v>
      </c>
      <c r="F275" s="287" t="s">
        <v>425</v>
      </c>
      <c r="G275" s="117" t="s">
        <v>426</v>
      </c>
      <c r="H275" s="117" t="s">
        <v>20</v>
      </c>
      <c r="I275" s="117"/>
      <c r="J275" s="117">
        <v>3600</v>
      </c>
      <c r="K275" s="117" t="s">
        <v>195</v>
      </c>
      <c r="L275" s="216">
        <v>40</v>
      </c>
    </row>
    <row r="276" spans="2:13" s="4" customFormat="1" x14ac:dyDescent="0.25">
      <c r="B276" s="117" t="s">
        <v>313</v>
      </c>
      <c r="C276" s="286" t="s">
        <v>314</v>
      </c>
      <c r="D276" s="117" t="s">
        <v>797</v>
      </c>
      <c r="E276" s="286" t="s">
        <v>798</v>
      </c>
      <c r="F276" s="287" t="s">
        <v>478</v>
      </c>
      <c r="G276" s="117" t="s">
        <v>479</v>
      </c>
      <c r="H276" s="117" t="s">
        <v>20</v>
      </c>
      <c r="I276" s="117"/>
      <c r="J276" s="117">
        <v>3600</v>
      </c>
      <c r="K276" s="117" t="s">
        <v>195</v>
      </c>
      <c r="L276" s="216">
        <v>15</v>
      </c>
    </row>
    <row r="277" spans="2:13" s="4" customFormat="1" x14ac:dyDescent="0.25">
      <c r="B277" s="117" t="s">
        <v>313</v>
      </c>
      <c r="C277" s="286" t="s">
        <v>314</v>
      </c>
      <c r="D277" s="117" t="s">
        <v>799</v>
      </c>
      <c r="E277" s="286" t="s">
        <v>800</v>
      </c>
      <c r="F277" s="287" t="s">
        <v>425</v>
      </c>
      <c r="G277" s="117" t="s">
        <v>426</v>
      </c>
      <c r="H277" s="117" t="s">
        <v>20</v>
      </c>
      <c r="I277" s="117"/>
      <c r="J277" s="203">
        <v>3900</v>
      </c>
      <c r="K277" s="117" t="s">
        <v>459</v>
      </c>
      <c r="L277" s="216">
        <v>1700</v>
      </c>
      <c r="M277" s="4" t="s">
        <v>1255</v>
      </c>
    </row>
    <row r="278" spans="2:13" s="4" customFormat="1" x14ac:dyDescent="0.25">
      <c r="B278" s="117"/>
      <c r="C278" s="286"/>
      <c r="D278" s="117"/>
      <c r="E278" s="286"/>
      <c r="F278" s="287"/>
      <c r="G278" s="117"/>
      <c r="H278" s="117"/>
      <c r="I278" s="117"/>
      <c r="J278" s="203"/>
      <c r="K278" s="117"/>
      <c r="L278" s="216"/>
    </row>
    <row r="279" spans="2:13" s="4" customFormat="1" x14ac:dyDescent="0.25">
      <c r="B279" s="117" t="s">
        <v>801</v>
      </c>
      <c r="C279" s="286" t="s">
        <v>802</v>
      </c>
      <c r="D279" s="117" t="s">
        <v>803</v>
      </c>
      <c r="E279" s="286" t="s">
        <v>804</v>
      </c>
      <c r="F279" s="287" t="s">
        <v>423</v>
      </c>
      <c r="G279" s="117" t="s">
        <v>424</v>
      </c>
      <c r="H279" s="117" t="s">
        <v>20</v>
      </c>
      <c r="I279" s="117"/>
      <c r="J279" s="117">
        <v>3600</v>
      </c>
      <c r="K279" s="117" t="s">
        <v>195</v>
      </c>
      <c r="L279" s="216">
        <v>65</v>
      </c>
    </row>
    <row r="280" spans="2:13" s="4" customFormat="1" x14ac:dyDescent="0.25">
      <c r="B280" s="117" t="s">
        <v>801</v>
      </c>
      <c r="C280" s="286" t="s">
        <v>802</v>
      </c>
      <c r="D280" s="117" t="s">
        <v>803</v>
      </c>
      <c r="E280" s="286" t="s">
        <v>804</v>
      </c>
      <c r="F280" s="287" t="s">
        <v>425</v>
      </c>
      <c r="G280" s="117" t="s">
        <v>426</v>
      </c>
      <c r="H280" s="117" t="s">
        <v>20</v>
      </c>
      <c r="I280" s="117"/>
      <c r="J280" s="117">
        <v>3600</v>
      </c>
      <c r="K280" s="117" t="s">
        <v>195</v>
      </c>
      <c r="L280" s="216">
        <v>240</v>
      </c>
      <c r="M280" s="12" t="s">
        <v>1480</v>
      </c>
    </row>
    <row r="281" spans="2:13" s="4" customFormat="1" x14ac:dyDescent="0.25">
      <c r="B281" s="117"/>
      <c r="C281" s="286"/>
      <c r="D281" s="117"/>
      <c r="E281" s="286"/>
      <c r="F281" s="287"/>
      <c r="G281" s="117"/>
      <c r="H281" s="117"/>
      <c r="I281" s="117"/>
      <c r="J281" s="117"/>
      <c r="K281" s="117"/>
      <c r="L281" s="216"/>
      <c r="M281" s="9"/>
    </row>
    <row r="282" spans="2:13" s="4" customFormat="1" x14ac:dyDescent="0.25">
      <c r="B282" s="117" t="s">
        <v>805</v>
      </c>
      <c r="C282" s="286" t="s">
        <v>806</v>
      </c>
      <c r="D282" s="117" t="s">
        <v>158</v>
      </c>
      <c r="E282" s="286" t="s">
        <v>159</v>
      </c>
      <c r="F282" s="287" t="s">
        <v>807</v>
      </c>
      <c r="G282" s="117" t="s">
        <v>808</v>
      </c>
      <c r="H282" s="117" t="s">
        <v>20</v>
      </c>
      <c r="I282" s="117"/>
      <c r="J282" s="117">
        <v>3800</v>
      </c>
      <c r="K282" s="117" t="s">
        <v>1745</v>
      </c>
      <c r="L282" s="216">
        <v>650</v>
      </c>
      <c r="M282" s="4" t="s">
        <v>1446</v>
      </c>
    </row>
    <row r="283" spans="2:13" s="4" customFormat="1" x14ac:dyDescent="0.25">
      <c r="B283" s="117"/>
      <c r="C283" s="286"/>
      <c r="D283" s="117"/>
      <c r="E283" s="286"/>
      <c r="F283" s="287"/>
      <c r="G283" s="117"/>
      <c r="H283" s="117"/>
      <c r="I283" s="117"/>
      <c r="J283" s="117"/>
      <c r="K283" s="117"/>
      <c r="L283" s="216"/>
    </row>
    <row r="284" spans="2:13" s="4" customFormat="1" x14ac:dyDescent="0.25">
      <c r="B284" s="117" t="s">
        <v>331</v>
      </c>
      <c r="C284" s="286" t="s">
        <v>332</v>
      </c>
      <c r="D284" s="117" t="s">
        <v>815</v>
      </c>
      <c r="E284" s="286" t="s">
        <v>816</v>
      </c>
      <c r="F284" s="287" t="s">
        <v>468</v>
      </c>
      <c r="G284" s="117" t="s">
        <v>469</v>
      </c>
      <c r="H284" s="117" t="s">
        <v>20</v>
      </c>
      <c r="I284" s="117"/>
      <c r="J284" s="117">
        <v>3600</v>
      </c>
      <c r="K284" s="117" t="s">
        <v>195</v>
      </c>
      <c r="L284" s="216">
        <v>100</v>
      </c>
      <c r="M284" s="4" t="s">
        <v>1182</v>
      </c>
    </row>
    <row r="285" spans="2:13" s="4" customFormat="1" x14ac:dyDescent="0.25">
      <c r="B285" s="117" t="s">
        <v>331</v>
      </c>
      <c r="C285" s="286" t="s">
        <v>332</v>
      </c>
      <c r="D285" s="117" t="s">
        <v>817</v>
      </c>
      <c r="E285" s="286" t="s">
        <v>818</v>
      </c>
      <c r="F285" s="287" t="s">
        <v>468</v>
      </c>
      <c r="G285" s="117" t="s">
        <v>469</v>
      </c>
      <c r="H285" s="117" t="s">
        <v>20</v>
      </c>
      <c r="I285" s="117"/>
      <c r="J285" s="117">
        <v>3600</v>
      </c>
      <c r="K285" s="117" t="s">
        <v>195</v>
      </c>
      <c r="L285" s="216">
        <v>5</v>
      </c>
    </row>
    <row r="286" spans="2:13" s="4" customFormat="1" x14ac:dyDescent="0.25">
      <c r="B286" s="117" t="s">
        <v>331</v>
      </c>
      <c r="C286" s="286" t="s">
        <v>332</v>
      </c>
      <c r="D286" s="117" t="s">
        <v>817</v>
      </c>
      <c r="E286" s="286" t="s">
        <v>818</v>
      </c>
      <c r="F286" s="287" t="s">
        <v>425</v>
      </c>
      <c r="G286" s="117" t="s">
        <v>426</v>
      </c>
      <c r="H286" s="117" t="s">
        <v>20</v>
      </c>
      <c r="I286" s="117"/>
      <c r="J286" s="117">
        <v>3600</v>
      </c>
      <c r="K286" s="117" t="s">
        <v>195</v>
      </c>
      <c r="L286" s="216">
        <v>10340</v>
      </c>
      <c r="M286" s="4" t="s">
        <v>1707</v>
      </c>
    </row>
    <row r="287" spans="2:13" s="4" customFormat="1" x14ac:dyDescent="0.25">
      <c r="B287" s="117" t="s">
        <v>331</v>
      </c>
      <c r="C287" s="286" t="s">
        <v>332</v>
      </c>
      <c r="D287" s="117" t="s">
        <v>817</v>
      </c>
      <c r="E287" s="286" t="s">
        <v>818</v>
      </c>
      <c r="F287" s="287" t="s">
        <v>478</v>
      </c>
      <c r="G287" s="117" t="s">
        <v>479</v>
      </c>
      <c r="H287" s="117" t="s">
        <v>20</v>
      </c>
      <c r="I287" s="117"/>
      <c r="J287" s="117">
        <v>3600</v>
      </c>
      <c r="K287" s="117" t="s">
        <v>195</v>
      </c>
      <c r="L287" s="216">
        <v>50</v>
      </c>
    </row>
    <row r="288" spans="2:13" s="4" customFormat="1" x14ac:dyDescent="0.25">
      <c r="B288" s="117" t="s">
        <v>331</v>
      </c>
      <c r="C288" s="286" t="s">
        <v>332</v>
      </c>
      <c r="D288" s="117" t="s">
        <v>819</v>
      </c>
      <c r="E288" s="286" t="s">
        <v>820</v>
      </c>
      <c r="F288" s="287" t="s">
        <v>742</v>
      </c>
      <c r="G288" s="117" t="s">
        <v>743</v>
      </c>
      <c r="H288" s="117" t="s">
        <v>20</v>
      </c>
      <c r="I288" s="117"/>
      <c r="J288" s="117">
        <v>3600</v>
      </c>
      <c r="K288" s="117" t="s">
        <v>195</v>
      </c>
      <c r="L288" s="216">
        <v>40</v>
      </c>
    </row>
    <row r="289" spans="2:13" s="4" customFormat="1" x14ac:dyDescent="0.25">
      <c r="B289" s="117" t="s">
        <v>331</v>
      </c>
      <c r="C289" s="286" t="s">
        <v>332</v>
      </c>
      <c r="D289" s="117" t="s">
        <v>819</v>
      </c>
      <c r="E289" s="286" t="s">
        <v>820</v>
      </c>
      <c r="F289" s="287" t="s">
        <v>478</v>
      </c>
      <c r="G289" s="117" t="s">
        <v>479</v>
      </c>
      <c r="H289" s="117" t="s">
        <v>20</v>
      </c>
      <c r="I289" s="117"/>
      <c r="J289" s="117">
        <v>3600</v>
      </c>
      <c r="K289" s="117" t="s">
        <v>195</v>
      </c>
      <c r="L289" s="216">
        <v>50</v>
      </c>
    </row>
    <row r="290" spans="2:13" s="4" customFormat="1" x14ac:dyDescent="0.25">
      <c r="B290" s="117" t="s">
        <v>331</v>
      </c>
      <c r="C290" s="286" t="s">
        <v>332</v>
      </c>
      <c r="D290" s="117" t="s">
        <v>819</v>
      </c>
      <c r="E290" s="286" t="s">
        <v>820</v>
      </c>
      <c r="F290" s="287" t="s">
        <v>546</v>
      </c>
      <c r="G290" s="117" t="s">
        <v>547</v>
      </c>
      <c r="H290" s="117" t="s">
        <v>20</v>
      </c>
      <c r="I290" s="117"/>
      <c r="J290" s="117">
        <v>3600</v>
      </c>
      <c r="K290" s="117" t="s">
        <v>195</v>
      </c>
      <c r="L290" s="216">
        <v>5</v>
      </c>
    </row>
    <row r="291" spans="2:13" s="4" customFormat="1" x14ac:dyDescent="0.25">
      <c r="B291" s="117" t="s">
        <v>331</v>
      </c>
      <c r="C291" s="286" t="s">
        <v>332</v>
      </c>
      <c r="D291" s="117" t="s">
        <v>819</v>
      </c>
      <c r="E291" s="286" t="s">
        <v>820</v>
      </c>
      <c r="F291" s="287" t="s">
        <v>457</v>
      </c>
      <c r="G291" s="117" t="s">
        <v>458</v>
      </c>
      <c r="H291" s="117" t="s">
        <v>20</v>
      </c>
      <c r="I291" s="117"/>
      <c r="J291" s="117">
        <v>3600</v>
      </c>
      <c r="K291" s="117" t="s">
        <v>195</v>
      </c>
      <c r="L291" s="216">
        <v>400</v>
      </c>
      <c r="M291" s="4" t="s">
        <v>1183</v>
      </c>
    </row>
    <row r="292" spans="2:13" s="4" customFormat="1" x14ac:dyDescent="0.25">
      <c r="B292" s="117" t="s">
        <v>331</v>
      </c>
      <c r="C292" s="286" t="s">
        <v>332</v>
      </c>
      <c r="D292" s="117" t="s">
        <v>821</v>
      </c>
      <c r="E292" s="286" t="s">
        <v>822</v>
      </c>
      <c r="F292" s="287" t="s">
        <v>437</v>
      </c>
      <c r="G292" s="117" t="s">
        <v>438</v>
      </c>
      <c r="H292" s="117" t="s">
        <v>20</v>
      </c>
      <c r="I292" s="117"/>
      <c r="J292" s="117">
        <v>3600</v>
      </c>
      <c r="K292" s="117" t="s">
        <v>195</v>
      </c>
      <c r="L292" s="216">
        <v>20</v>
      </c>
    </row>
    <row r="293" spans="2:13" s="4" customFormat="1" x14ac:dyDescent="0.25">
      <c r="B293" s="117" t="s">
        <v>331</v>
      </c>
      <c r="C293" s="286" t="s">
        <v>332</v>
      </c>
      <c r="D293" s="117" t="s">
        <v>821</v>
      </c>
      <c r="E293" s="286" t="s">
        <v>822</v>
      </c>
      <c r="F293" s="287" t="s">
        <v>425</v>
      </c>
      <c r="G293" s="117" t="s">
        <v>426</v>
      </c>
      <c r="H293" s="117" t="s">
        <v>20</v>
      </c>
      <c r="I293" s="117"/>
      <c r="J293" s="117">
        <v>3600</v>
      </c>
      <c r="K293" s="117" t="s">
        <v>195</v>
      </c>
      <c r="L293" s="216">
        <v>10000</v>
      </c>
      <c r="M293" s="4" t="s">
        <v>1706</v>
      </c>
    </row>
    <row r="294" spans="2:13" s="4" customFormat="1" x14ac:dyDescent="0.25">
      <c r="B294" s="117" t="s">
        <v>331</v>
      </c>
      <c r="C294" s="286" t="s">
        <v>332</v>
      </c>
      <c r="D294" s="117" t="s">
        <v>337</v>
      </c>
      <c r="E294" s="286" t="s">
        <v>338</v>
      </c>
      <c r="F294" s="287" t="s">
        <v>468</v>
      </c>
      <c r="G294" s="117" t="s">
        <v>469</v>
      </c>
      <c r="H294" s="117" t="s">
        <v>20</v>
      </c>
      <c r="I294" s="117"/>
      <c r="J294" s="117">
        <v>3600</v>
      </c>
      <c r="K294" s="117" t="s">
        <v>195</v>
      </c>
      <c r="L294" s="216">
        <v>50</v>
      </c>
    </row>
    <row r="295" spans="2:13" s="4" customFormat="1" x14ac:dyDescent="0.25">
      <c r="B295" s="117" t="s">
        <v>331</v>
      </c>
      <c r="C295" s="286" t="s">
        <v>332</v>
      </c>
      <c r="D295" s="117" t="s">
        <v>337</v>
      </c>
      <c r="E295" s="286" t="s">
        <v>338</v>
      </c>
      <c r="F295" s="287" t="s">
        <v>425</v>
      </c>
      <c r="G295" s="117" t="s">
        <v>426</v>
      </c>
      <c r="H295" s="117" t="s">
        <v>20</v>
      </c>
      <c r="I295" s="117"/>
      <c r="J295" s="117">
        <v>3600</v>
      </c>
      <c r="K295" s="117" t="s">
        <v>195</v>
      </c>
      <c r="L295" s="216">
        <v>1700</v>
      </c>
    </row>
    <row r="296" spans="2:13" s="4" customFormat="1" x14ac:dyDescent="0.25">
      <c r="B296" s="117" t="s">
        <v>331</v>
      </c>
      <c r="C296" s="286" t="s">
        <v>332</v>
      </c>
      <c r="D296" s="117" t="s">
        <v>337</v>
      </c>
      <c r="E296" s="286" t="s">
        <v>338</v>
      </c>
      <c r="F296" s="287" t="s">
        <v>602</v>
      </c>
      <c r="G296" s="117" t="s">
        <v>603</v>
      </c>
      <c r="H296" s="117" t="s">
        <v>20</v>
      </c>
      <c r="I296" s="117"/>
      <c r="J296" s="117">
        <v>3600</v>
      </c>
      <c r="K296" s="117" t="s">
        <v>195</v>
      </c>
      <c r="L296" s="216">
        <v>195</v>
      </c>
    </row>
    <row r="297" spans="2:13" s="4" customFormat="1" x14ac:dyDescent="0.25">
      <c r="B297" s="117" t="s">
        <v>331</v>
      </c>
      <c r="C297" s="286" t="s">
        <v>332</v>
      </c>
      <c r="D297" s="117" t="s">
        <v>823</v>
      </c>
      <c r="E297" s="286" t="s">
        <v>824</v>
      </c>
      <c r="F297" s="287" t="s">
        <v>425</v>
      </c>
      <c r="G297" s="117" t="s">
        <v>426</v>
      </c>
      <c r="H297" s="117" t="s">
        <v>20</v>
      </c>
      <c r="I297" s="117"/>
      <c r="J297" s="117">
        <v>3600</v>
      </c>
      <c r="K297" s="117" t="s">
        <v>195</v>
      </c>
      <c r="L297" s="216">
        <v>800</v>
      </c>
    </row>
    <row r="298" spans="2:13" s="4" customFormat="1" x14ac:dyDescent="0.25">
      <c r="B298" s="117" t="s">
        <v>331</v>
      </c>
      <c r="C298" s="286" t="s">
        <v>332</v>
      </c>
      <c r="D298" s="117" t="s">
        <v>198</v>
      </c>
      <c r="E298" s="286" t="s">
        <v>199</v>
      </c>
      <c r="F298" s="287" t="s">
        <v>425</v>
      </c>
      <c r="G298" s="117" t="s">
        <v>426</v>
      </c>
      <c r="H298" s="117" t="s">
        <v>20</v>
      </c>
      <c r="I298" s="117"/>
      <c r="J298" s="117">
        <v>3600</v>
      </c>
      <c r="K298" s="117" t="s">
        <v>195</v>
      </c>
      <c r="L298" s="216">
        <v>10</v>
      </c>
    </row>
    <row r="299" spans="2:13" s="4" customFormat="1" x14ac:dyDescent="0.25">
      <c r="B299" s="117" t="s">
        <v>331</v>
      </c>
      <c r="C299" s="286" t="s">
        <v>332</v>
      </c>
      <c r="D299" s="117" t="s">
        <v>825</v>
      </c>
      <c r="E299" s="286" t="s">
        <v>826</v>
      </c>
      <c r="F299" s="287" t="s">
        <v>425</v>
      </c>
      <c r="G299" s="117" t="s">
        <v>426</v>
      </c>
      <c r="H299" s="117" t="s">
        <v>20</v>
      </c>
      <c r="I299" s="117"/>
      <c r="J299" s="117">
        <v>3600</v>
      </c>
      <c r="K299" s="117" t="s">
        <v>195</v>
      </c>
      <c r="L299" s="216">
        <v>600</v>
      </c>
      <c r="M299" s="4" t="s">
        <v>1184</v>
      </c>
    </row>
    <row r="300" spans="2:13" s="4" customFormat="1" x14ac:dyDescent="0.25">
      <c r="B300" s="117"/>
      <c r="C300" s="286"/>
      <c r="D300" s="117"/>
      <c r="E300" s="286"/>
      <c r="F300" s="287"/>
      <c r="G300" s="117"/>
      <c r="H300" s="117"/>
      <c r="I300" s="117"/>
      <c r="J300" s="117"/>
      <c r="K300" s="117"/>
      <c r="L300" s="216"/>
    </row>
    <row r="301" spans="2:13" s="4" customFormat="1" x14ac:dyDescent="0.25">
      <c r="B301" s="117" t="s">
        <v>339</v>
      </c>
      <c r="C301" s="286" t="s">
        <v>340</v>
      </c>
      <c r="D301" s="117" t="s">
        <v>341</v>
      </c>
      <c r="E301" s="286" t="s">
        <v>342</v>
      </c>
      <c r="F301" s="287" t="s">
        <v>468</v>
      </c>
      <c r="G301" s="117" t="s">
        <v>469</v>
      </c>
      <c r="H301" s="117" t="s">
        <v>20</v>
      </c>
      <c r="I301" s="117"/>
      <c r="J301" s="117">
        <v>3600</v>
      </c>
      <c r="K301" s="117" t="s">
        <v>195</v>
      </c>
      <c r="L301" s="216">
        <v>100</v>
      </c>
    </row>
    <row r="302" spans="2:13" s="4" customFormat="1" x14ac:dyDescent="0.25">
      <c r="B302" s="117" t="s">
        <v>339</v>
      </c>
      <c r="C302" s="286" t="s">
        <v>340</v>
      </c>
      <c r="D302" s="117" t="s">
        <v>341</v>
      </c>
      <c r="E302" s="286" t="s">
        <v>342</v>
      </c>
      <c r="F302" s="287" t="s">
        <v>437</v>
      </c>
      <c r="G302" s="117" t="s">
        <v>438</v>
      </c>
      <c r="H302" s="117" t="s">
        <v>20</v>
      </c>
      <c r="I302" s="117"/>
      <c r="J302" s="117">
        <v>3600</v>
      </c>
      <c r="K302" s="117" t="s">
        <v>195</v>
      </c>
      <c r="L302" s="216">
        <v>5</v>
      </c>
    </row>
    <row r="303" spans="2:13" s="4" customFormat="1" x14ac:dyDescent="0.25">
      <c r="B303" s="117" t="s">
        <v>339</v>
      </c>
      <c r="C303" s="286" t="s">
        <v>340</v>
      </c>
      <c r="D303" s="117" t="s">
        <v>341</v>
      </c>
      <c r="E303" s="286" t="s">
        <v>342</v>
      </c>
      <c r="F303" s="287" t="s">
        <v>423</v>
      </c>
      <c r="G303" s="117" t="s">
        <v>424</v>
      </c>
      <c r="H303" s="117" t="s">
        <v>20</v>
      </c>
      <c r="I303" s="117"/>
      <c r="J303" s="117">
        <v>3600</v>
      </c>
      <c r="K303" s="117" t="s">
        <v>195</v>
      </c>
      <c r="L303" s="216">
        <v>70</v>
      </c>
    </row>
    <row r="304" spans="2:13" s="4" customFormat="1" x14ac:dyDescent="0.25">
      <c r="B304" s="117" t="s">
        <v>339</v>
      </c>
      <c r="C304" s="286" t="s">
        <v>340</v>
      </c>
      <c r="D304" s="117" t="s">
        <v>341</v>
      </c>
      <c r="E304" s="286" t="s">
        <v>342</v>
      </c>
      <c r="F304" s="287" t="s">
        <v>425</v>
      </c>
      <c r="G304" s="117" t="s">
        <v>426</v>
      </c>
      <c r="H304" s="117" t="s">
        <v>20</v>
      </c>
      <c r="I304" s="117"/>
      <c r="J304" s="117">
        <v>3600</v>
      </c>
      <c r="K304" s="117" t="s">
        <v>195</v>
      </c>
      <c r="L304" s="216">
        <v>1500</v>
      </c>
    </row>
    <row r="305" spans="2:13" s="4" customFormat="1" x14ac:dyDescent="0.25">
      <c r="B305" s="117" t="s">
        <v>339</v>
      </c>
      <c r="C305" s="286" t="s">
        <v>340</v>
      </c>
      <c r="D305" s="117" t="s">
        <v>341</v>
      </c>
      <c r="E305" s="286" t="s">
        <v>342</v>
      </c>
      <c r="F305" s="287" t="s">
        <v>478</v>
      </c>
      <c r="G305" s="117" t="s">
        <v>479</v>
      </c>
      <c r="H305" s="117" t="s">
        <v>20</v>
      </c>
      <c r="I305" s="117"/>
      <c r="J305" s="117">
        <v>3600</v>
      </c>
      <c r="K305" s="117" t="s">
        <v>195</v>
      </c>
      <c r="L305" s="216">
        <v>50</v>
      </c>
    </row>
    <row r="306" spans="2:13" s="4" customFormat="1" x14ac:dyDescent="0.25">
      <c r="B306" s="117"/>
      <c r="C306" s="286"/>
      <c r="D306" s="117"/>
      <c r="E306" s="286"/>
      <c r="F306" s="287"/>
      <c r="G306" s="117"/>
      <c r="H306" s="117"/>
      <c r="I306" s="117"/>
      <c r="J306" s="117"/>
      <c r="K306" s="117"/>
      <c r="L306" s="216"/>
    </row>
    <row r="307" spans="2:13" s="4" customFormat="1" x14ac:dyDescent="0.25">
      <c r="B307" s="117" t="s">
        <v>827</v>
      </c>
      <c r="C307" s="286" t="s">
        <v>828</v>
      </c>
      <c r="D307" s="117" t="s">
        <v>829</v>
      </c>
      <c r="E307" s="286" t="s">
        <v>830</v>
      </c>
      <c r="F307" s="287" t="s">
        <v>425</v>
      </c>
      <c r="G307" s="117" t="s">
        <v>426</v>
      </c>
      <c r="H307" s="117" t="s">
        <v>20</v>
      </c>
      <c r="I307" s="117"/>
      <c r="J307" s="117">
        <v>3600</v>
      </c>
      <c r="K307" s="117" t="s">
        <v>195</v>
      </c>
      <c r="L307" s="216">
        <v>50</v>
      </c>
      <c r="M307" s="4" t="s">
        <v>1185</v>
      </c>
    </row>
    <row r="308" spans="2:13" s="4" customFormat="1" x14ac:dyDescent="0.25">
      <c r="B308" s="117" t="s">
        <v>827</v>
      </c>
      <c r="C308" s="286" t="s">
        <v>828</v>
      </c>
      <c r="D308" s="117" t="s">
        <v>829</v>
      </c>
      <c r="E308" s="286" t="s">
        <v>830</v>
      </c>
      <c r="F308" s="287" t="s">
        <v>478</v>
      </c>
      <c r="G308" s="117" t="s">
        <v>479</v>
      </c>
      <c r="H308" s="117" t="s">
        <v>20</v>
      </c>
      <c r="I308" s="117"/>
      <c r="J308" s="117">
        <v>3600</v>
      </c>
      <c r="K308" s="117" t="s">
        <v>195</v>
      </c>
      <c r="L308" s="216">
        <v>20</v>
      </c>
      <c r="M308" s="4" t="s">
        <v>1185</v>
      </c>
    </row>
    <row r="309" spans="2:13" s="4" customFormat="1" x14ac:dyDescent="0.25">
      <c r="B309" s="117"/>
      <c r="C309" s="286"/>
      <c r="D309" s="117"/>
      <c r="E309" s="286"/>
      <c r="F309" s="287"/>
      <c r="G309" s="117"/>
      <c r="H309" s="117"/>
      <c r="I309" s="117"/>
      <c r="J309" s="117"/>
      <c r="K309" s="117"/>
      <c r="L309" s="216"/>
    </row>
    <row r="310" spans="2:13" s="4" customFormat="1" x14ac:dyDescent="0.25">
      <c r="B310" s="117" t="s">
        <v>831</v>
      </c>
      <c r="C310" s="286" t="s">
        <v>832</v>
      </c>
      <c r="D310" s="117" t="s">
        <v>198</v>
      </c>
      <c r="E310" s="286" t="s">
        <v>199</v>
      </c>
      <c r="F310" s="287" t="s">
        <v>425</v>
      </c>
      <c r="G310" s="117" t="s">
        <v>426</v>
      </c>
      <c r="H310" s="117" t="s">
        <v>20</v>
      </c>
      <c r="I310" s="117"/>
      <c r="J310" s="117">
        <v>3600</v>
      </c>
      <c r="K310" s="117" t="s">
        <v>195</v>
      </c>
      <c r="L310" s="216">
        <v>30</v>
      </c>
      <c r="M310" s="4" t="s">
        <v>1186</v>
      </c>
    </row>
    <row r="311" spans="2:13" s="4" customFormat="1" x14ac:dyDescent="0.25">
      <c r="B311" s="117"/>
      <c r="C311" s="286"/>
      <c r="D311" s="117"/>
      <c r="E311" s="286"/>
      <c r="F311" s="287"/>
      <c r="G311" s="117"/>
      <c r="H311" s="117"/>
      <c r="I311" s="117"/>
      <c r="J311" s="117"/>
      <c r="K311" s="117"/>
      <c r="L311" s="216"/>
    </row>
    <row r="312" spans="2:13" s="4" customFormat="1" x14ac:dyDescent="0.25">
      <c r="B312" s="117" t="s">
        <v>833</v>
      </c>
      <c r="C312" s="286" t="s">
        <v>834</v>
      </c>
      <c r="D312" s="295" t="s">
        <v>835</v>
      </c>
      <c r="E312" s="288" t="s">
        <v>1680</v>
      </c>
      <c r="F312" s="287" t="s">
        <v>807</v>
      </c>
      <c r="G312" s="117" t="s">
        <v>808</v>
      </c>
      <c r="H312" s="117" t="s">
        <v>20</v>
      </c>
      <c r="I312" s="117"/>
      <c r="J312" s="203">
        <v>2000</v>
      </c>
      <c r="K312" s="117" t="s">
        <v>382</v>
      </c>
      <c r="L312" s="216">
        <v>4500</v>
      </c>
    </row>
    <row r="313" spans="2:13" s="4" customFormat="1" x14ac:dyDescent="0.25">
      <c r="B313" s="117" t="s">
        <v>833</v>
      </c>
      <c r="C313" s="286" t="s">
        <v>834</v>
      </c>
      <c r="D313" s="117" t="s">
        <v>835</v>
      </c>
      <c r="E313" s="286" t="s">
        <v>836</v>
      </c>
      <c r="F313" s="287" t="s">
        <v>449</v>
      </c>
      <c r="G313" s="117" t="s">
        <v>450</v>
      </c>
      <c r="H313" s="117" t="s">
        <v>20</v>
      </c>
      <c r="I313" s="117"/>
      <c r="J313" s="203">
        <v>2000</v>
      </c>
      <c r="K313" s="117" t="s">
        <v>382</v>
      </c>
      <c r="L313" s="216">
        <v>40</v>
      </c>
    </row>
    <row r="314" spans="2:13" s="4" customFormat="1" x14ac:dyDescent="0.25">
      <c r="B314" s="117" t="s">
        <v>833</v>
      </c>
      <c r="C314" s="286" t="s">
        <v>834</v>
      </c>
      <c r="D314" s="117" t="s">
        <v>835</v>
      </c>
      <c r="E314" s="286" t="s">
        <v>836</v>
      </c>
      <c r="F314" s="287" t="s">
        <v>809</v>
      </c>
      <c r="G314" s="117" t="s">
        <v>810</v>
      </c>
      <c r="H314" s="117" t="s">
        <v>20</v>
      </c>
      <c r="I314" s="117"/>
      <c r="J314" s="203">
        <v>2000</v>
      </c>
      <c r="K314" s="117" t="s">
        <v>382</v>
      </c>
      <c r="L314" s="216">
        <f>L312*0.35</f>
        <v>1575</v>
      </c>
    </row>
    <row r="315" spans="2:13" s="4" customFormat="1" x14ac:dyDescent="0.25">
      <c r="B315" s="117" t="s">
        <v>833</v>
      </c>
      <c r="C315" s="286" t="s">
        <v>834</v>
      </c>
      <c r="D315" s="117" t="s">
        <v>835</v>
      </c>
      <c r="E315" s="286" t="s">
        <v>836</v>
      </c>
      <c r="F315" s="287" t="s">
        <v>811</v>
      </c>
      <c r="G315" s="117" t="s">
        <v>812</v>
      </c>
      <c r="H315" s="117" t="s">
        <v>20</v>
      </c>
      <c r="I315" s="117"/>
      <c r="J315" s="203">
        <v>2000</v>
      </c>
      <c r="K315" s="117" t="s">
        <v>382</v>
      </c>
      <c r="L315" s="216">
        <f>L312*0.09</f>
        <v>405</v>
      </c>
    </row>
    <row r="316" spans="2:13" s="4" customFormat="1" x14ac:dyDescent="0.25">
      <c r="B316" s="117" t="s">
        <v>833</v>
      </c>
      <c r="C316" s="286" t="s">
        <v>834</v>
      </c>
      <c r="D316" s="117" t="s">
        <v>835</v>
      </c>
      <c r="E316" s="286" t="s">
        <v>836</v>
      </c>
      <c r="F316" s="287" t="s">
        <v>813</v>
      </c>
      <c r="G316" s="117" t="s">
        <v>814</v>
      </c>
      <c r="H316" s="117" t="s">
        <v>20</v>
      </c>
      <c r="I316" s="117"/>
      <c r="J316" s="203">
        <v>2000</v>
      </c>
      <c r="K316" s="117" t="s">
        <v>382</v>
      </c>
      <c r="L316" s="216">
        <v>100</v>
      </c>
    </row>
    <row r="317" spans="2:13" s="4" customFormat="1" x14ac:dyDescent="0.25">
      <c r="B317" s="117" t="s">
        <v>833</v>
      </c>
      <c r="C317" s="286" t="s">
        <v>834</v>
      </c>
      <c r="D317" s="117" t="s">
        <v>837</v>
      </c>
      <c r="E317" s="286" t="s">
        <v>838</v>
      </c>
      <c r="F317" s="287" t="s">
        <v>425</v>
      </c>
      <c r="G317" s="117" t="s">
        <v>426</v>
      </c>
      <c r="H317" s="117">
        <v>106515011</v>
      </c>
      <c r="I317" s="117"/>
      <c r="J317" s="117">
        <v>3600</v>
      </c>
      <c r="K317" s="117" t="s">
        <v>195</v>
      </c>
      <c r="L317" s="216">
        <v>45</v>
      </c>
      <c r="M317" s="4" t="s">
        <v>1731</v>
      </c>
    </row>
    <row r="318" spans="2:13" s="4" customFormat="1" x14ac:dyDescent="0.25">
      <c r="B318" s="117" t="s">
        <v>833</v>
      </c>
      <c r="C318" s="286" t="s">
        <v>834</v>
      </c>
      <c r="D318" s="117" t="s">
        <v>837</v>
      </c>
      <c r="E318" s="286" t="s">
        <v>838</v>
      </c>
      <c r="F318" s="287" t="s">
        <v>425</v>
      </c>
      <c r="G318" s="117" t="s">
        <v>426</v>
      </c>
      <c r="H318" s="117">
        <v>0</v>
      </c>
      <c r="I318" s="117"/>
      <c r="J318" s="117">
        <v>3600</v>
      </c>
      <c r="K318" s="117" t="s">
        <v>195</v>
      </c>
      <c r="L318" s="216">
        <v>75</v>
      </c>
      <c r="M318" s="4" t="s">
        <v>1730</v>
      </c>
    </row>
    <row r="319" spans="2:13" s="4" customFormat="1" x14ac:dyDescent="0.25">
      <c r="B319" s="117" t="s">
        <v>833</v>
      </c>
      <c r="C319" s="286" t="s">
        <v>834</v>
      </c>
      <c r="D319" s="117" t="s">
        <v>198</v>
      </c>
      <c r="E319" s="286" t="s">
        <v>199</v>
      </c>
      <c r="F319" s="287" t="s">
        <v>791</v>
      </c>
      <c r="G319" s="117" t="s">
        <v>792</v>
      </c>
      <c r="H319" s="117" t="s">
        <v>20</v>
      </c>
      <c r="I319" s="117"/>
      <c r="J319" s="117">
        <v>3600</v>
      </c>
      <c r="K319" s="117" t="s">
        <v>195</v>
      </c>
      <c r="L319" s="216">
        <v>250</v>
      </c>
    </row>
    <row r="320" spans="2:13" s="4" customFormat="1" x14ac:dyDescent="0.25">
      <c r="B320" s="117" t="s">
        <v>833</v>
      </c>
      <c r="C320" s="286" t="s">
        <v>834</v>
      </c>
      <c r="D320" s="117" t="s">
        <v>198</v>
      </c>
      <c r="E320" s="286" t="s">
        <v>199</v>
      </c>
      <c r="F320" s="287" t="s">
        <v>657</v>
      </c>
      <c r="G320" s="117" t="s">
        <v>658</v>
      </c>
      <c r="H320" s="117" t="s">
        <v>20</v>
      </c>
      <c r="I320" s="117"/>
      <c r="J320" s="117">
        <v>3600</v>
      </c>
      <c r="K320" s="117" t="s">
        <v>195</v>
      </c>
      <c r="L320" s="216">
        <v>5</v>
      </c>
    </row>
    <row r="321" spans="2:13" s="4" customFormat="1" x14ac:dyDescent="0.25">
      <c r="B321" s="117" t="s">
        <v>833</v>
      </c>
      <c r="C321" s="286" t="s">
        <v>834</v>
      </c>
      <c r="D321" s="117" t="s">
        <v>198</v>
      </c>
      <c r="E321" s="286" t="s">
        <v>199</v>
      </c>
      <c r="F321" s="287" t="s">
        <v>425</v>
      </c>
      <c r="G321" s="117" t="s">
        <v>426</v>
      </c>
      <c r="H321" s="117" t="s">
        <v>20</v>
      </c>
      <c r="I321" s="117"/>
      <c r="J321" s="117">
        <v>3600</v>
      </c>
      <c r="K321" s="117" t="s">
        <v>195</v>
      </c>
      <c r="L321" s="216">
        <v>100</v>
      </c>
    </row>
    <row r="322" spans="2:13" s="4" customFormat="1" x14ac:dyDescent="0.25">
      <c r="B322" s="117" t="s">
        <v>833</v>
      </c>
      <c r="C322" s="286" t="s">
        <v>834</v>
      </c>
      <c r="D322" s="117" t="s">
        <v>198</v>
      </c>
      <c r="E322" s="286" t="s">
        <v>199</v>
      </c>
      <c r="F322" s="287" t="s">
        <v>478</v>
      </c>
      <c r="G322" s="117" t="s">
        <v>479</v>
      </c>
      <c r="H322" s="117" t="s">
        <v>20</v>
      </c>
      <c r="I322" s="117"/>
      <c r="J322" s="117">
        <v>3600</v>
      </c>
      <c r="K322" s="117" t="s">
        <v>195</v>
      </c>
      <c r="L322" s="216">
        <v>200</v>
      </c>
    </row>
    <row r="323" spans="2:13" s="4" customFormat="1" x14ac:dyDescent="0.25">
      <c r="B323" s="117" t="s">
        <v>833</v>
      </c>
      <c r="C323" s="286" t="s">
        <v>834</v>
      </c>
      <c r="D323" s="117" t="s">
        <v>198</v>
      </c>
      <c r="E323" s="286" t="s">
        <v>199</v>
      </c>
      <c r="F323" s="287" t="s">
        <v>813</v>
      </c>
      <c r="G323" s="117" t="s">
        <v>814</v>
      </c>
      <c r="H323" s="117" t="s">
        <v>20</v>
      </c>
      <c r="I323" s="117"/>
      <c r="J323" s="117">
        <v>3600</v>
      </c>
      <c r="K323" s="117" t="s">
        <v>195</v>
      </c>
      <c r="L323" s="216">
        <v>10</v>
      </c>
    </row>
    <row r="324" spans="2:13" s="4" customFormat="1" x14ac:dyDescent="0.25">
      <c r="B324" s="117" t="s">
        <v>833</v>
      </c>
      <c r="C324" s="286" t="s">
        <v>834</v>
      </c>
      <c r="D324" s="117" t="s">
        <v>839</v>
      </c>
      <c r="E324" s="286" t="s">
        <v>840</v>
      </c>
      <c r="F324" s="287" t="s">
        <v>468</v>
      </c>
      <c r="G324" s="117" t="s">
        <v>469</v>
      </c>
      <c r="H324" s="117" t="s">
        <v>20</v>
      </c>
      <c r="I324" s="117"/>
      <c r="J324" s="117">
        <v>3600</v>
      </c>
      <c r="K324" s="117" t="s">
        <v>195</v>
      </c>
      <c r="L324" s="216">
        <v>100</v>
      </c>
    </row>
    <row r="325" spans="2:13" s="4" customFormat="1" x14ac:dyDescent="0.25">
      <c r="B325" s="117" t="s">
        <v>833</v>
      </c>
      <c r="C325" s="286" t="s">
        <v>834</v>
      </c>
      <c r="D325" s="117" t="s">
        <v>839</v>
      </c>
      <c r="E325" s="286" t="s">
        <v>840</v>
      </c>
      <c r="F325" s="287" t="s">
        <v>437</v>
      </c>
      <c r="G325" s="117" t="s">
        <v>438</v>
      </c>
      <c r="H325" s="117" t="s">
        <v>20</v>
      </c>
      <c r="I325" s="117"/>
      <c r="J325" s="117">
        <v>3600</v>
      </c>
      <c r="K325" s="117" t="s">
        <v>195</v>
      </c>
      <c r="L325" s="216">
        <v>200</v>
      </c>
    </row>
    <row r="326" spans="2:13" s="4" customFormat="1" x14ac:dyDescent="0.25">
      <c r="B326" s="117" t="s">
        <v>833</v>
      </c>
      <c r="C326" s="286" t="s">
        <v>834</v>
      </c>
      <c r="D326" s="117" t="s">
        <v>839</v>
      </c>
      <c r="E326" s="286" t="s">
        <v>840</v>
      </c>
      <c r="F326" s="287" t="s">
        <v>425</v>
      </c>
      <c r="G326" s="117" t="s">
        <v>426</v>
      </c>
      <c r="H326" s="117" t="s">
        <v>20</v>
      </c>
      <c r="I326" s="117"/>
      <c r="J326" s="117">
        <v>3600</v>
      </c>
      <c r="K326" s="117" t="s">
        <v>195</v>
      </c>
      <c r="L326" s="216">
        <v>5500</v>
      </c>
      <c r="M326" s="4" t="s">
        <v>1187</v>
      </c>
    </row>
    <row r="327" spans="2:13" s="4" customFormat="1" x14ac:dyDescent="0.25">
      <c r="B327" s="117" t="s">
        <v>833</v>
      </c>
      <c r="C327" s="286" t="s">
        <v>834</v>
      </c>
      <c r="D327" s="117"/>
      <c r="E327" s="286" t="s">
        <v>1698</v>
      </c>
      <c r="F327" s="287" t="s">
        <v>425</v>
      </c>
      <c r="G327" s="117" t="s">
        <v>426</v>
      </c>
      <c r="H327" s="117"/>
      <c r="I327" s="117"/>
      <c r="J327" s="117">
        <v>3600</v>
      </c>
      <c r="K327" s="117" t="s">
        <v>195</v>
      </c>
      <c r="L327" s="216">
        <v>200</v>
      </c>
      <c r="M327" s="4" t="s">
        <v>1699</v>
      </c>
    </row>
    <row r="328" spans="2:13" s="4" customFormat="1" x14ac:dyDescent="0.25">
      <c r="B328" s="117" t="s">
        <v>833</v>
      </c>
      <c r="C328" s="286" t="s">
        <v>834</v>
      </c>
      <c r="D328" s="117" t="s">
        <v>841</v>
      </c>
      <c r="E328" s="286" t="s">
        <v>842</v>
      </c>
      <c r="F328" s="287" t="s">
        <v>478</v>
      </c>
      <c r="G328" s="117" t="s">
        <v>479</v>
      </c>
      <c r="H328" s="117" t="s">
        <v>20</v>
      </c>
      <c r="I328" s="117"/>
      <c r="J328" s="117">
        <v>3600</v>
      </c>
      <c r="K328" s="117" t="s">
        <v>195</v>
      </c>
      <c r="L328" s="216">
        <v>200</v>
      </c>
      <c r="M328" s="4" t="s">
        <v>1695</v>
      </c>
    </row>
    <row r="329" spans="2:13" s="4" customFormat="1" x14ac:dyDescent="0.25">
      <c r="B329" s="117" t="s">
        <v>833</v>
      </c>
      <c r="C329" s="286" t="s">
        <v>834</v>
      </c>
      <c r="D329" s="117" t="s">
        <v>149</v>
      </c>
      <c r="E329" s="286" t="s">
        <v>150</v>
      </c>
      <c r="F329" s="287" t="s">
        <v>457</v>
      </c>
      <c r="G329" s="117" t="s">
        <v>458</v>
      </c>
      <c r="H329" s="117" t="s">
        <v>20</v>
      </c>
      <c r="I329" s="117"/>
      <c r="J329" s="117">
        <v>3600</v>
      </c>
      <c r="K329" s="117" t="s">
        <v>195</v>
      </c>
      <c r="L329" s="216">
        <v>4000</v>
      </c>
    </row>
    <row r="330" spans="2:13" s="4" customFormat="1" x14ac:dyDescent="0.25">
      <c r="B330" s="117" t="s">
        <v>833</v>
      </c>
      <c r="C330" s="286" t="s">
        <v>834</v>
      </c>
      <c r="D330" s="117" t="s">
        <v>843</v>
      </c>
      <c r="E330" s="286" t="s">
        <v>844</v>
      </c>
      <c r="F330" s="287" t="s">
        <v>425</v>
      </c>
      <c r="G330" s="117" t="s">
        <v>426</v>
      </c>
      <c r="H330" s="117">
        <v>0</v>
      </c>
      <c r="I330" s="117">
        <v>0</v>
      </c>
      <c r="J330" s="117">
        <v>3600</v>
      </c>
      <c r="K330" s="117" t="s">
        <v>195</v>
      </c>
      <c r="L330" s="216">
        <v>340</v>
      </c>
      <c r="M330" s="4" t="s">
        <v>1696</v>
      </c>
    </row>
    <row r="331" spans="2:13" s="4" customFormat="1" x14ac:dyDescent="0.25">
      <c r="B331" s="117" t="s">
        <v>833</v>
      </c>
      <c r="C331" s="286" t="s">
        <v>834</v>
      </c>
      <c r="D331" s="117" t="s">
        <v>845</v>
      </c>
      <c r="E331" s="286" t="s">
        <v>846</v>
      </c>
      <c r="F331" s="287" t="s">
        <v>437</v>
      </c>
      <c r="G331" s="117" t="s">
        <v>438</v>
      </c>
      <c r="H331" s="117" t="s">
        <v>20</v>
      </c>
      <c r="I331" s="117"/>
      <c r="J331" s="117">
        <v>3600</v>
      </c>
      <c r="K331" s="117" t="s">
        <v>195</v>
      </c>
      <c r="L331" s="216">
        <v>100</v>
      </c>
      <c r="M331" s="4" t="s">
        <v>1697</v>
      </c>
    </row>
    <row r="332" spans="2:13" s="4" customFormat="1" x14ac:dyDescent="0.25">
      <c r="B332" s="117" t="s">
        <v>833</v>
      </c>
      <c r="C332" s="286" t="s">
        <v>834</v>
      </c>
      <c r="D332" s="117" t="s">
        <v>845</v>
      </c>
      <c r="E332" s="286" t="s">
        <v>846</v>
      </c>
      <c r="F332" s="287" t="s">
        <v>478</v>
      </c>
      <c r="G332" s="117" t="s">
        <v>479</v>
      </c>
      <c r="H332" s="117" t="s">
        <v>20</v>
      </c>
      <c r="I332" s="117"/>
      <c r="J332" s="117">
        <v>3600</v>
      </c>
      <c r="K332" s="117" t="s">
        <v>195</v>
      </c>
      <c r="L332" s="216">
        <v>1200</v>
      </c>
      <c r="M332" s="4" t="s">
        <v>1167</v>
      </c>
    </row>
    <row r="333" spans="2:13" s="4" customFormat="1" ht="13.9" customHeight="1" x14ac:dyDescent="0.25">
      <c r="B333" s="117" t="s">
        <v>833</v>
      </c>
      <c r="C333" s="286" t="s">
        <v>834</v>
      </c>
      <c r="D333" s="117" t="s">
        <v>847</v>
      </c>
      <c r="E333" s="286" t="s">
        <v>848</v>
      </c>
      <c r="F333" s="287" t="s">
        <v>437</v>
      </c>
      <c r="G333" s="117" t="s">
        <v>438</v>
      </c>
      <c r="H333" s="117" t="s">
        <v>20</v>
      </c>
      <c r="I333" s="117"/>
      <c r="J333" s="117">
        <v>3600</v>
      </c>
      <c r="K333" s="117" t="s">
        <v>195</v>
      </c>
      <c r="L333" s="216">
        <v>150</v>
      </c>
    </row>
    <row r="334" spans="2:13" s="4" customFormat="1" x14ac:dyDescent="0.25">
      <c r="B334" s="117" t="s">
        <v>833</v>
      </c>
      <c r="C334" s="286" t="s">
        <v>834</v>
      </c>
      <c r="D334" s="117" t="s">
        <v>849</v>
      </c>
      <c r="E334" s="286" t="s">
        <v>850</v>
      </c>
      <c r="F334" s="287" t="s">
        <v>437</v>
      </c>
      <c r="G334" s="117" t="s">
        <v>438</v>
      </c>
      <c r="H334" s="117" t="s">
        <v>20</v>
      </c>
      <c r="I334" s="117"/>
      <c r="J334" s="117">
        <v>3600</v>
      </c>
      <c r="K334" s="117" t="s">
        <v>195</v>
      </c>
      <c r="L334" s="216">
        <v>150</v>
      </c>
    </row>
    <row r="335" spans="2:13" s="4" customFormat="1" x14ac:dyDescent="0.25">
      <c r="B335" s="117" t="s">
        <v>833</v>
      </c>
      <c r="C335" s="286" t="s">
        <v>834</v>
      </c>
      <c r="D335" s="117" t="s">
        <v>851</v>
      </c>
      <c r="E335" s="286" t="s">
        <v>852</v>
      </c>
      <c r="F335" s="287" t="s">
        <v>457</v>
      </c>
      <c r="G335" s="117" t="s">
        <v>458</v>
      </c>
      <c r="H335" s="117" t="s">
        <v>20</v>
      </c>
      <c r="I335" s="117"/>
      <c r="J335" s="117">
        <v>3600</v>
      </c>
      <c r="K335" s="117" t="s">
        <v>195</v>
      </c>
      <c r="L335" s="216">
        <v>150</v>
      </c>
    </row>
    <row r="336" spans="2:13" s="4" customFormat="1" x14ac:dyDescent="0.25">
      <c r="B336" s="117" t="s">
        <v>833</v>
      </c>
      <c r="C336" s="286" t="s">
        <v>834</v>
      </c>
      <c r="D336" s="117" t="s">
        <v>853</v>
      </c>
      <c r="E336" s="286" t="s">
        <v>854</v>
      </c>
      <c r="F336" s="287" t="s">
        <v>449</v>
      </c>
      <c r="G336" s="117" t="s">
        <v>450</v>
      </c>
      <c r="H336" s="117" t="s">
        <v>20</v>
      </c>
      <c r="I336" s="117"/>
      <c r="J336" s="117">
        <v>4000</v>
      </c>
      <c r="K336" s="117" t="s">
        <v>177</v>
      </c>
      <c r="L336" s="216">
        <v>150</v>
      </c>
    </row>
    <row r="337" spans="2:13" s="4" customFormat="1" x14ac:dyDescent="0.25">
      <c r="B337" s="117" t="s">
        <v>833</v>
      </c>
      <c r="C337" s="286" t="s">
        <v>834</v>
      </c>
      <c r="D337" s="117"/>
      <c r="E337" s="286" t="s">
        <v>1676</v>
      </c>
      <c r="F337" s="287">
        <v>5171</v>
      </c>
      <c r="G337" s="117" t="s">
        <v>479</v>
      </c>
      <c r="H337" s="117"/>
      <c r="I337" s="117"/>
      <c r="J337" s="117">
        <v>3600</v>
      </c>
      <c r="K337" s="117" t="s">
        <v>195</v>
      </c>
      <c r="L337" s="216">
        <v>400</v>
      </c>
      <c r="M337" s="4" t="s">
        <v>1677</v>
      </c>
    </row>
    <row r="338" spans="2:13" s="4" customFormat="1" x14ac:dyDescent="0.25">
      <c r="B338" s="117" t="s">
        <v>833</v>
      </c>
      <c r="C338" s="286" t="s">
        <v>834</v>
      </c>
      <c r="D338" s="117"/>
      <c r="E338" s="286" t="s">
        <v>1293</v>
      </c>
      <c r="F338" s="287">
        <v>5169</v>
      </c>
      <c r="G338" s="287" t="s">
        <v>426</v>
      </c>
      <c r="H338" s="117"/>
      <c r="I338" s="117"/>
      <c r="J338" s="117">
        <v>4000</v>
      </c>
      <c r="K338" s="117" t="s">
        <v>177</v>
      </c>
      <c r="L338" s="216">
        <v>400</v>
      </c>
      <c r="M338" s="4" t="s">
        <v>1294</v>
      </c>
    </row>
    <row r="339" spans="2:13" s="4" customFormat="1" x14ac:dyDescent="0.25">
      <c r="B339" s="117" t="s">
        <v>833</v>
      </c>
      <c r="C339" s="286" t="s">
        <v>834</v>
      </c>
      <c r="D339" s="117"/>
      <c r="E339" s="286" t="s">
        <v>1233</v>
      </c>
      <c r="F339" s="287">
        <v>6122</v>
      </c>
      <c r="G339" s="287" t="s">
        <v>454</v>
      </c>
      <c r="H339" s="117"/>
      <c r="I339" s="117"/>
      <c r="J339" s="117">
        <v>3800</v>
      </c>
      <c r="K339" s="117" t="s">
        <v>1745</v>
      </c>
      <c r="L339" s="121">
        <v>500</v>
      </c>
      <c r="M339" s="4" t="s">
        <v>1681</v>
      </c>
    </row>
    <row r="340" spans="2:13" s="4" customFormat="1" x14ac:dyDescent="0.25">
      <c r="B340" s="117"/>
      <c r="C340" s="286"/>
      <c r="D340" s="117"/>
      <c r="E340" s="286"/>
      <c r="F340" s="287"/>
      <c r="G340" s="117"/>
      <c r="H340" s="117"/>
      <c r="I340" s="117"/>
      <c r="J340" s="117"/>
      <c r="K340" s="117"/>
      <c r="L340" s="216"/>
    </row>
    <row r="341" spans="2:13" s="4" customFormat="1" x14ac:dyDescent="0.25">
      <c r="B341" s="117" t="s">
        <v>343</v>
      </c>
      <c r="C341" s="286" t="s">
        <v>344</v>
      </c>
      <c r="D341" s="117" t="s">
        <v>140</v>
      </c>
      <c r="E341" s="286" t="s">
        <v>141</v>
      </c>
      <c r="F341" s="287" t="s">
        <v>425</v>
      </c>
      <c r="G341" s="117" t="s">
        <v>426</v>
      </c>
      <c r="H341" s="117" t="s">
        <v>20</v>
      </c>
      <c r="I341" s="117"/>
      <c r="J341" s="117">
        <v>2200</v>
      </c>
      <c r="K341" s="117" t="s">
        <v>222</v>
      </c>
      <c r="L341" s="216">
        <v>40</v>
      </c>
    </row>
    <row r="342" spans="2:13" s="4" customFormat="1" x14ac:dyDescent="0.25">
      <c r="B342" s="117" t="s">
        <v>343</v>
      </c>
      <c r="C342" s="286" t="s">
        <v>344</v>
      </c>
      <c r="D342" s="117" t="s">
        <v>855</v>
      </c>
      <c r="E342" s="286" t="s">
        <v>856</v>
      </c>
      <c r="F342" s="287" t="s">
        <v>480</v>
      </c>
      <c r="G342" s="117" t="s">
        <v>481</v>
      </c>
      <c r="H342" s="117" t="s">
        <v>20</v>
      </c>
      <c r="I342" s="117"/>
      <c r="J342" s="117">
        <v>4000</v>
      </c>
      <c r="K342" s="117" t="s">
        <v>177</v>
      </c>
      <c r="L342" s="216">
        <v>100</v>
      </c>
    </row>
    <row r="343" spans="2:13" s="4" customFormat="1" x14ac:dyDescent="0.25">
      <c r="B343" s="117"/>
      <c r="C343" s="286"/>
      <c r="D343" s="117"/>
      <c r="E343" s="286"/>
      <c r="F343" s="287"/>
      <c r="G343" s="117"/>
      <c r="H343" s="117"/>
      <c r="I343" s="117"/>
      <c r="J343" s="117"/>
      <c r="K343" s="117"/>
      <c r="L343" s="216"/>
    </row>
    <row r="344" spans="2:13" s="4" customFormat="1" x14ac:dyDescent="0.25">
      <c r="B344" s="117" t="s">
        <v>857</v>
      </c>
      <c r="C344" s="286" t="s">
        <v>858</v>
      </c>
      <c r="D344" s="295" t="s">
        <v>116</v>
      </c>
      <c r="E344" s="286" t="s">
        <v>117</v>
      </c>
      <c r="F344" s="287" t="s">
        <v>807</v>
      </c>
      <c r="G344" s="117" t="s">
        <v>808</v>
      </c>
      <c r="H344" s="117" t="s">
        <v>120</v>
      </c>
      <c r="I344" s="117" t="s">
        <v>121</v>
      </c>
      <c r="J344" s="203">
        <v>2000</v>
      </c>
      <c r="K344" s="117" t="s">
        <v>382</v>
      </c>
      <c r="L344" s="216">
        <v>800</v>
      </c>
      <c r="M344" s="4" t="s">
        <v>1384</v>
      </c>
    </row>
    <row r="345" spans="2:13" s="4" customFormat="1" x14ac:dyDescent="0.25">
      <c r="B345" s="117" t="s">
        <v>857</v>
      </c>
      <c r="C345" s="286" t="s">
        <v>858</v>
      </c>
      <c r="D345" s="117" t="s">
        <v>116</v>
      </c>
      <c r="E345" s="286" t="s">
        <v>117</v>
      </c>
      <c r="F345" s="287" t="s">
        <v>809</v>
      </c>
      <c r="G345" s="117" t="s">
        <v>810</v>
      </c>
      <c r="H345" s="117" t="s">
        <v>20</v>
      </c>
      <c r="I345" s="117"/>
      <c r="J345" s="203">
        <v>2000</v>
      </c>
      <c r="K345" s="117" t="s">
        <v>382</v>
      </c>
      <c r="L345" s="216">
        <f>L344*0.35</f>
        <v>280</v>
      </c>
    </row>
    <row r="346" spans="2:13" s="4" customFormat="1" x14ac:dyDescent="0.25">
      <c r="B346" s="117" t="s">
        <v>857</v>
      </c>
      <c r="C346" s="286" t="s">
        <v>858</v>
      </c>
      <c r="D346" s="117" t="s">
        <v>116</v>
      </c>
      <c r="E346" s="286" t="s">
        <v>117</v>
      </c>
      <c r="F346" s="287" t="s">
        <v>811</v>
      </c>
      <c r="G346" s="117" t="s">
        <v>812</v>
      </c>
      <c r="H346" s="117" t="s">
        <v>120</v>
      </c>
      <c r="I346" s="117" t="s">
        <v>121</v>
      </c>
      <c r="J346" s="203">
        <v>2000</v>
      </c>
      <c r="K346" s="117" t="s">
        <v>382</v>
      </c>
      <c r="L346" s="216">
        <f>L344*0.09</f>
        <v>72</v>
      </c>
    </row>
    <row r="347" spans="2:13" s="4" customFormat="1" x14ac:dyDescent="0.25">
      <c r="B347" s="117" t="s">
        <v>857</v>
      </c>
      <c r="C347" s="286" t="s">
        <v>858</v>
      </c>
      <c r="D347" s="117" t="s">
        <v>116</v>
      </c>
      <c r="E347" s="286" t="s">
        <v>117</v>
      </c>
      <c r="F347" s="287" t="s">
        <v>813</v>
      </c>
      <c r="G347" s="117" t="s">
        <v>814</v>
      </c>
      <c r="H347" s="117" t="s">
        <v>20</v>
      </c>
      <c r="I347" s="117"/>
      <c r="J347" s="203">
        <v>2000</v>
      </c>
      <c r="K347" s="117" t="s">
        <v>382</v>
      </c>
      <c r="L347" s="216">
        <v>50</v>
      </c>
    </row>
    <row r="348" spans="2:13" s="4" customFormat="1" x14ac:dyDescent="0.25">
      <c r="B348" s="117"/>
      <c r="C348" s="286"/>
      <c r="D348" s="117"/>
      <c r="E348" s="286"/>
      <c r="F348" s="287"/>
      <c r="G348" s="117"/>
      <c r="H348" s="117"/>
      <c r="I348" s="117"/>
      <c r="J348" s="292"/>
      <c r="K348" s="117"/>
      <c r="L348" s="216"/>
    </row>
    <row r="349" spans="2:13" s="4" customFormat="1" x14ac:dyDescent="0.25">
      <c r="B349" s="117" t="s">
        <v>859</v>
      </c>
      <c r="C349" s="286" t="s">
        <v>860</v>
      </c>
      <c r="D349" s="117" t="s">
        <v>861</v>
      </c>
      <c r="E349" s="286" t="s">
        <v>364</v>
      </c>
      <c r="F349" s="287" t="s">
        <v>437</v>
      </c>
      <c r="G349" s="117" t="s">
        <v>438</v>
      </c>
      <c r="H349" s="117" t="s">
        <v>20</v>
      </c>
      <c r="I349" s="117"/>
      <c r="J349" s="117">
        <v>2300</v>
      </c>
      <c r="K349" s="117" t="s">
        <v>364</v>
      </c>
      <c r="L349" s="216">
        <v>20</v>
      </c>
    </row>
    <row r="350" spans="2:13" s="4" customFormat="1" x14ac:dyDescent="0.25">
      <c r="B350" s="117" t="s">
        <v>859</v>
      </c>
      <c r="C350" s="286" t="s">
        <v>860</v>
      </c>
      <c r="D350" s="117" t="s">
        <v>861</v>
      </c>
      <c r="E350" s="286" t="s">
        <v>364</v>
      </c>
      <c r="F350" s="287" t="s">
        <v>520</v>
      </c>
      <c r="G350" s="117" t="s">
        <v>521</v>
      </c>
      <c r="H350" s="117" t="s">
        <v>20</v>
      </c>
      <c r="I350" s="117"/>
      <c r="J350" s="117">
        <v>2300</v>
      </c>
      <c r="K350" s="117" t="s">
        <v>364</v>
      </c>
      <c r="L350" s="216">
        <v>30</v>
      </c>
    </row>
    <row r="351" spans="2:13" s="4" customFormat="1" x14ac:dyDescent="0.25">
      <c r="B351" s="117" t="s">
        <v>859</v>
      </c>
      <c r="C351" s="286" t="s">
        <v>860</v>
      </c>
      <c r="D351" s="117" t="s">
        <v>861</v>
      </c>
      <c r="E351" s="286" t="s">
        <v>364</v>
      </c>
      <c r="F351" s="287" t="s">
        <v>490</v>
      </c>
      <c r="G351" s="117" t="s">
        <v>491</v>
      </c>
      <c r="H351" s="117" t="s">
        <v>20</v>
      </c>
      <c r="I351" s="117"/>
      <c r="J351" s="117">
        <v>2300</v>
      </c>
      <c r="K351" s="117" t="s">
        <v>364</v>
      </c>
      <c r="L351" s="216">
        <v>10</v>
      </c>
    </row>
    <row r="352" spans="2:13" s="4" customFormat="1" x14ac:dyDescent="0.25">
      <c r="B352" s="117" t="s">
        <v>859</v>
      </c>
      <c r="C352" s="286" t="s">
        <v>860</v>
      </c>
      <c r="D352" s="117" t="s">
        <v>861</v>
      </c>
      <c r="E352" s="286" t="s">
        <v>364</v>
      </c>
      <c r="F352" s="287" t="s">
        <v>496</v>
      </c>
      <c r="G352" s="117" t="s">
        <v>497</v>
      </c>
      <c r="H352" s="117" t="s">
        <v>20</v>
      </c>
      <c r="I352" s="117"/>
      <c r="J352" s="117">
        <v>2300</v>
      </c>
      <c r="K352" s="117" t="s">
        <v>364</v>
      </c>
      <c r="L352" s="216">
        <v>10</v>
      </c>
    </row>
    <row r="353" spans="2:13" s="4" customFormat="1" x14ac:dyDescent="0.25">
      <c r="B353" s="117" t="s">
        <v>859</v>
      </c>
      <c r="C353" s="286" t="s">
        <v>860</v>
      </c>
      <c r="D353" s="117" t="s">
        <v>862</v>
      </c>
      <c r="E353" s="286" t="s">
        <v>863</v>
      </c>
      <c r="F353" s="287" t="s">
        <v>425</v>
      </c>
      <c r="G353" s="117" t="s">
        <v>426</v>
      </c>
      <c r="H353" s="117" t="s">
        <v>20</v>
      </c>
      <c r="I353" s="117"/>
      <c r="J353" s="117">
        <v>2300</v>
      </c>
      <c r="K353" s="117" t="s">
        <v>364</v>
      </c>
      <c r="L353" s="216">
        <v>30</v>
      </c>
    </row>
    <row r="354" spans="2:13" s="4" customFormat="1" x14ac:dyDescent="0.25">
      <c r="B354" s="117" t="s">
        <v>859</v>
      </c>
      <c r="C354" s="286" t="s">
        <v>860</v>
      </c>
      <c r="D354" s="117" t="s">
        <v>862</v>
      </c>
      <c r="E354" s="286" t="s">
        <v>863</v>
      </c>
      <c r="F354" s="287" t="s">
        <v>496</v>
      </c>
      <c r="G354" s="117" t="s">
        <v>497</v>
      </c>
      <c r="H354" s="117" t="s">
        <v>20</v>
      </c>
      <c r="I354" s="117"/>
      <c r="J354" s="117">
        <v>2300</v>
      </c>
      <c r="K354" s="117" t="s">
        <v>364</v>
      </c>
      <c r="L354" s="216">
        <v>10</v>
      </c>
    </row>
    <row r="355" spans="2:13" s="4" customFormat="1" x14ac:dyDescent="0.25">
      <c r="B355" s="117"/>
      <c r="C355" s="286"/>
      <c r="D355" s="117"/>
      <c r="E355" s="286"/>
      <c r="F355" s="287"/>
      <c r="G355" s="117"/>
      <c r="H355" s="117"/>
      <c r="I355" s="117"/>
      <c r="J355" s="117"/>
      <c r="K355" s="117"/>
      <c r="L355" s="216"/>
    </row>
    <row r="356" spans="2:13" s="4" customFormat="1" x14ac:dyDescent="0.25">
      <c r="B356" s="117" t="s">
        <v>349</v>
      </c>
      <c r="C356" s="286" t="s">
        <v>350</v>
      </c>
      <c r="D356" s="117" t="s">
        <v>864</v>
      </c>
      <c r="E356" s="286" t="s">
        <v>865</v>
      </c>
      <c r="F356" s="287" t="s">
        <v>480</v>
      </c>
      <c r="G356" s="117" t="s">
        <v>481</v>
      </c>
      <c r="H356" s="117" t="s">
        <v>20</v>
      </c>
      <c r="I356" s="117"/>
      <c r="J356" s="117">
        <v>1100</v>
      </c>
      <c r="K356" s="117" t="s">
        <v>1743</v>
      </c>
      <c r="L356" s="216">
        <v>30</v>
      </c>
    </row>
    <row r="357" spans="2:13" s="4" customFormat="1" x14ac:dyDescent="0.25">
      <c r="B357" s="117" t="s">
        <v>349</v>
      </c>
      <c r="C357" s="286" t="s">
        <v>350</v>
      </c>
      <c r="D357" s="117" t="s">
        <v>866</v>
      </c>
      <c r="E357" s="286" t="s">
        <v>867</v>
      </c>
      <c r="F357" s="287" t="s">
        <v>425</v>
      </c>
      <c r="G357" s="117" t="s">
        <v>426</v>
      </c>
      <c r="H357" s="117" t="s">
        <v>20</v>
      </c>
      <c r="I357" s="117"/>
      <c r="J357" s="117">
        <v>3800</v>
      </c>
      <c r="K357" s="117" t="s">
        <v>1745</v>
      </c>
      <c r="L357" s="216">
        <v>200</v>
      </c>
    </row>
    <row r="358" spans="2:13" s="4" customFormat="1" x14ac:dyDescent="0.25">
      <c r="B358" s="117" t="s">
        <v>349</v>
      </c>
      <c r="C358" s="286" t="s">
        <v>350</v>
      </c>
      <c r="D358" s="117" t="s">
        <v>868</v>
      </c>
      <c r="E358" s="286" t="s">
        <v>869</v>
      </c>
      <c r="F358" s="287" t="s">
        <v>437</v>
      </c>
      <c r="G358" s="117" t="s">
        <v>438</v>
      </c>
      <c r="H358" s="117" t="s">
        <v>20</v>
      </c>
      <c r="I358" s="117"/>
      <c r="J358" s="117">
        <v>3800</v>
      </c>
      <c r="K358" s="117" t="s">
        <v>1745</v>
      </c>
      <c r="L358" s="216">
        <v>35</v>
      </c>
    </row>
    <row r="359" spans="2:13" s="4" customFormat="1" x14ac:dyDescent="0.25">
      <c r="B359" s="117" t="s">
        <v>349</v>
      </c>
      <c r="C359" s="286" t="s">
        <v>350</v>
      </c>
      <c r="D359" s="117" t="s">
        <v>872</v>
      </c>
      <c r="E359" s="286" t="s">
        <v>873</v>
      </c>
      <c r="F359" s="287" t="s">
        <v>425</v>
      </c>
      <c r="G359" s="117" t="s">
        <v>426</v>
      </c>
      <c r="H359" s="117" t="s">
        <v>20</v>
      </c>
      <c r="I359" s="117"/>
      <c r="J359" s="117">
        <v>3800</v>
      </c>
      <c r="K359" s="117" t="s">
        <v>1745</v>
      </c>
      <c r="L359" s="216">
        <v>860</v>
      </c>
      <c r="M359" s="4" t="s">
        <v>1229</v>
      </c>
    </row>
    <row r="360" spans="2:13" s="4" customFormat="1" x14ac:dyDescent="0.25">
      <c r="B360" s="117" t="s">
        <v>349</v>
      </c>
      <c r="C360" s="286" t="s">
        <v>350</v>
      </c>
      <c r="D360" s="117" t="s">
        <v>351</v>
      </c>
      <c r="E360" s="286" t="s">
        <v>352</v>
      </c>
      <c r="F360" s="287" t="s">
        <v>480</v>
      </c>
      <c r="G360" s="117" t="s">
        <v>481</v>
      </c>
      <c r="H360" s="117" t="s">
        <v>20</v>
      </c>
      <c r="I360" s="117"/>
      <c r="J360" s="117">
        <v>4000</v>
      </c>
      <c r="K360" s="117" t="s">
        <v>177</v>
      </c>
      <c r="L360" s="216">
        <v>660</v>
      </c>
    </row>
    <row r="361" spans="2:13" s="4" customFormat="1" x14ac:dyDescent="0.25">
      <c r="B361" s="117" t="s">
        <v>349</v>
      </c>
      <c r="C361" s="286" t="s">
        <v>350</v>
      </c>
      <c r="D361" s="117" t="s">
        <v>874</v>
      </c>
      <c r="E361" s="286" t="s">
        <v>875</v>
      </c>
      <c r="F361" s="287" t="s">
        <v>482</v>
      </c>
      <c r="G361" s="117" t="s">
        <v>483</v>
      </c>
      <c r="H361" s="117" t="s">
        <v>20</v>
      </c>
      <c r="I361" s="117"/>
      <c r="J361" s="117">
        <v>4000</v>
      </c>
      <c r="K361" s="117" t="s">
        <v>177</v>
      </c>
      <c r="L361" s="216">
        <v>5310</v>
      </c>
      <c r="M361" s="9" t="s">
        <v>1704</v>
      </c>
    </row>
    <row r="362" spans="2:13" s="4" customFormat="1" x14ac:dyDescent="0.25">
      <c r="B362" s="117"/>
      <c r="C362" s="286"/>
      <c r="D362" s="117"/>
      <c r="E362" s="286"/>
      <c r="F362" s="287"/>
      <c r="G362" s="117"/>
      <c r="H362" s="117"/>
      <c r="I362" s="117"/>
      <c r="J362" s="117"/>
      <c r="K362" s="117"/>
      <c r="L362" s="216"/>
    </row>
    <row r="363" spans="2:13" s="4" customFormat="1" x14ac:dyDescent="0.25">
      <c r="B363" s="117" t="s">
        <v>876</v>
      </c>
      <c r="C363" s="286" t="s">
        <v>877</v>
      </c>
      <c r="D363" s="117" t="s">
        <v>124</v>
      </c>
      <c r="E363" s="286" t="s">
        <v>125</v>
      </c>
      <c r="F363" s="287" t="s">
        <v>807</v>
      </c>
      <c r="G363" s="117" t="s">
        <v>808</v>
      </c>
      <c r="H363" s="117" t="s">
        <v>126</v>
      </c>
      <c r="I363" s="117" t="s">
        <v>127</v>
      </c>
      <c r="J363" s="203">
        <v>2000</v>
      </c>
      <c r="K363" s="117" t="s">
        <v>382</v>
      </c>
      <c r="L363" s="216">
        <v>550</v>
      </c>
      <c r="M363" s="4" t="s">
        <v>1350</v>
      </c>
    </row>
    <row r="364" spans="2:13" s="4" customFormat="1" x14ac:dyDescent="0.25">
      <c r="B364" s="117" t="s">
        <v>876</v>
      </c>
      <c r="C364" s="286" t="s">
        <v>877</v>
      </c>
      <c r="D364" s="117" t="s">
        <v>124</v>
      </c>
      <c r="E364" s="286" t="s">
        <v>125</v>
      </c>
      <c r="F364" s="287" t="s">
        <v>809</v>
      </c>
      <c r="G364" s="117" t="s">
        <v>810</v>
      </c>
      <c r="H364" s="117" t="s">
        <v>126</v>
      </c>
      <c r="I364" s="117" t="s">
        <v>127</v>
      </c>
      <c r="J364" s="203">
        <v>2000</v>
      </c>
      <c r="K364" s="117" t="s">
        <v>382</v>
      </c>
      <c r="L364" s="216">
        <f>L363*0.35</f>
        <v>192.5</v>
      </c>
    </row>
    <row r="365" spans="2:13" s="4" customFormat="1" x14ac:dyDescent="0.25">
      <c r="B365" s="117" t="s">
        <v>876</v>
      </c>
      <c r="C365" s="286" t="s">
        <v>877</v>
      </c>
      <c r="D365" s="117" t="s">
        <v>124</v>
      </c>
      <c r="E365" s="286" t="s">
        <v>125</v>
      </c>
      <c r="F365" s="287" t="s">
        <v>811</v>
      </c>
      <c r="G365" s="117" t="s">
        <v>812</v>
      </c>
      <c r="H365" s="117" t="s">
        <v>126</v>
      </c>
      <c r="I365" s="117" t="s">
        <v>127</v>
      </c>
      <c r="J365" s="203">
        <v>2000</v>
      </c>
      <c r="K365" s="117" t="s">
        <v>382</v>
      </c>
      <c r="L365" s="216">
        <v>50</v>
      </c>
    </row>
    <row r="366" spans="2:13" s="4" customFormat="1" x14ac:dyDescent="0.25">
      <c r="B366" s="117" t="s">
        <v>876</v>
      </c>
      <c r="C366" s="286" t="s">
        <v>877</v>
      </c>
      <c r="D366" s="117" t="s">
        <v>124</v>
      </c>
      <c r="E366" s="286" t="s">
        <v>125</v>
      </c>
      <c r="F366" s="287" t="s">
        <v>437</v>
      </c>
      <c r="G366" s="117" t="s">
        <v>438</v>
      </c>
      <c r="H366" s="117" t="s">
        <v>126</v>
      </c>
      <c r="I366" s="117" t="s">
        <v>127</v>
      </c>
      <c r="J366" s="203">
        <v>2000</v>
      </c>
      <c r="K366" s="117" t="s">
        <v>382</v>
      </c>
      <c r="L366" s="216">
        <v>10</v>
      </c>
    </row>
    <row r="367" spans="2:13" s="4" customFormat="1" x14ac:dyDescent="0.25">
      <c r="B367" s="117" t="s">
        <v>876</v>
      </c>
      <c r="C367" s="286" t="s">
        <v>877</v>
      </c>
      <c r="D367" s="117" t="s">
        <v>124</v>
      </c>
      <c r="E367" s="286" t="s">
        <v>125</v>
      </c>
      <c r="F367" s="287" t="s">
        <v>657</v>
      </c>
      <c r="G367" s="117" t="s">
        <v>658</v>
      </c>
      <c r="H367" s="117" t="s">
        <v>126</v>
      </c>
      <c r="I367" s="117" t="s">
        <v>127</v>
      </c>
      <c r="J367" s="203">
        <v>2000</v>
      </c>
      <c r="K367" s="117" t="s">
        <v>382</v>
      </c>
      <c r="L367" s="216">
        <v>80</v>
      </c>
    </row>
    <row r="368" spans="2:13" s="4" customFormat="1" x14ac:dyDescent="0.25">
      <c r="B368" s="117" t="s">
        <v>876</v>
      </c>
      <c r="C368" s="286" t="s">
        <v>877</v>
      </c>
      <c r="D368" s="117" t="s">
        <v>124</v>
      </c>
      <c r="E368" s="286" t="s">
        <v>125</v>
      </c>
      <c r="F368" s="287" t="s">
        <v>425</v>
      </c>
      <c r="G368" s="117" t="s">
        <v>426</v>
      </c>
      <c r="H368" s="117" t="s">
        <v>126</v>
      </c>
      <c r="I368" s="117" t="s">
        <v>127</v>
      </c>
      <c r="J368" s="203">
        <v>2000</v>
      </c>
      <c r="K368" s="117" t="s">
        <v>382</v>
      </c>
      <c r="L368" s="216">
        <v>100</v>
      </c>
    </row>
    <row r="369" spans="2:13" s="4" customFormat="1" x14ac:dyDescent="0.25">
      <c r="B369" s="117" t="s">
        <v>876</v>
      </c>
      <c r="C369" s="286" t="s">
        <v>877</v>
      </c>
      <c r="D369" s="117" t="s">
        <v>124</v>
      </c>
      <c r="E369" s="286" t="s">
        <v>125</v>
      </c>
      <c r="F369" s="287" t="s">
        <v>878</v>
      </c>
      <c r="G369" s="117" t="s">
        <v>879</v>
      </c>
      <c r="H369" s="117" t="s">
        <v>126</v>
      </c>
      <c r="I369" s="117" t="s">
        <v>127</v>
      </c>
      <c r="J369" s="203">
        <v>2000</v>
      </c>
      <c r="K369" s="117" t="s">
        <v>382</v>
      </c>
      <c r="L369" s="216">
        <v>10</v>
      </c>
    </row>
    <row r="370" spans="2:13" s="4" customFormat="1" x14ac:dyDescent="0.25">
      <c r="B370" s="117" t="s">
        <v>876</v>
      </c>
      <c r="C370" s="286" t="s">
        <v>877</v>
      </c>
      <c r="D370" s="117" t="s">
        <v>124</v>
      </c>
      <c r="E370" s="286" t="s">
        <v>125</v>
      </c>
      <c r="F370" s="287" t="s">
        <v>813</v>
      </c>
      <c r="G370" s="117" t="s">
        <v>814</v>
      </c>
      <c r="H370" s="117" t="s">
        <v>126</v>
      </c>
      <c r="I370" s="117" t="s">
        <v>127</v>
      </c>
      <c r="J370" s="203">
        <v>2000</v>
      </c>
      <c r="K370" s="117" t="s">
        <v>382</v>
      </c>
      <c r="L370" s="216">
        <v>20</v>
      </c>
    </row>
    <row r="371" spans="2:13" s="4" customFormat="1" x14ac:dyDescent="0.25">
      <c r="B371" s="117" t="s">
        <v>876</v>
      </c>
      <c r="C371" s="286" t="s">
        <v>877</v>
      </c>
      <c r="D371" s="117" t="s">
        <v>124</v>
      </c>
      <c r="E371" s="286" t="s">
        <v>125</v>
      </c>
      <c r="F371" s="287" t="s">
        <v>880</v>
      </c>
      <c r="G371" s="117" t="s">
        <v>881</v>
      </c>
      <c r="H371" s="117" t="s">
        <v>126</v>
      </c>
      <c r="I371" s="117" t="s">
        <v>127</v>
      </c>
      <c r="J371" s="203">
        <v>2000</v>
      </c>
      <c r="K371" s="117" t="s">
        <v>382</v>
      </c>
      <c r="L371" s="216">
        <v>10</v>
      </c>
    </row>
    <row r="372" spans="2:13" s="4" customFormat="1" x14ac:dyDescent="0.25">
      <c r="B372" s="117" t="s">
        <v>876</v>
      </c>
      <c r="C372" s="286" t="s">
        <v>877</v>
      </c>
      <c r="D372" s="117" t="s">
        <v>128</v>
      </c>
      <c r="E372" s="286" t="s">
        <v>129</v>
      </c>
      <c r="F372" s="287" t="s">
        <v>490</v>
      </c>
      <c r="G372" s="117" t="s">
        <v>491</v>
      </c>
      <c r="H372" s="117" t="s">
        <v>130</v>
      </c>
      <c r="I372" s="117" t="s">
        <v>131</v>
      </c>
      <c r="J372" s="203">
        <v>2000</v>
      </c>
      <c r="K372" s="117" t="s">
        <v>382</v>
      </c>
      <c r="L372" s="216">
        <v>5</v>
      </c>
    </row>
    <row r="373" spans="2:13" s="4" customFormat="1" x14ac:dyDescent="0.25">
      <c r="B373" s="117" t="s">
        <v>876</v>
      </c>
      <c r="C373" s="286" t="s">
        <v>877</v>
      </c>
      <c r="D373" s="117" t="s">
        <v>132</v>
      </c>
      <c r="E373" s="286" t="s">
        <v>133</v>
      </c>
      <c r="F373" s="287" t="s">
        <v>807</v>
      </c>
      <c r="G373" s="117" t="s">
        <v>808</v>
      </c>
      <c r="H373" s="117" t="s">
        <v>134</v>
      </c>
      <c r="I373" s="117" t="s">
        <v>135</v>
      </c>
      <c r="J373" s="203">
        <v>2000</v>
      </c>
      <c r="K373" s="117" t="s">
        <v>382</v>
      </c>
      <c r="L373" s="216">
        <v>450</v>
      </c>
      <c r="M373" s="4" t="s">
        <v>1351</v>
      </c>
    </row>
    <row r="374" spans="2:13" s="4" customFormat="1" x14ac:dyDescent="0.25">
      <c r="B374" s="117" t="s">
        <v>876</v>
      </c>
      <c r="C374" s="286" t="s">
        <v>877</v>
      </c>
      <c r="D374" s="117" t="s">
        <v>132</v>
      </c>
      <c r="E374" s="286" t="s">
        <v>133</v>
      </c>
      <c r="F374" s="287" t="s">
        <v>809</v>
      </c>
      <c r="G374" s="117" t="s">
        <v>810</v>
      </c>
      <c r="H374" s="117" t="s">
        <v>134</v>
      </c>
      <c r="I374" s="117" t="s">
        <v>135</v>
      </c>
      <c r="J374" s="203">
        <v>2000</v>
      </c>
      <c r="K374" s="117" t="s">
        <v>382</v>
      </c>
      <c r="L374" s="216">
        <f>L373*0.35</f>
        <v>157.5</v>
      </c>
    </row>
    <row r="375" spans="2:13" s="4" customFormat="1" x14ac:dyDescent="0.25">
      <c r="B375" s="117" t="s">
        <v>876</v>
      </c>
      <c r="C375" s="286" t="s">
        <v>877</v>
      </c>
      <c r="D375" s="117" t="s">
        <v>132</v>
      </c>
      <c r="E375" s="286" t="s">
        <v>133</v>
      </c>
      <c r="F375" s="287" t="s">
        <v>811</v>
      </c>
      <c r="G375" s="117" t="s">
        <v>812</v>
      </c>
      <c r="H375" s="117" t="s">
        <v>134</v>
      </c>
      <c r="I375" s="117" t="s">
        <v>135</v>
      </c>
      <c r="J375" s="203">
        <v>2000</v>
      </c>
      <c r="K375" s="117" t="s">
        <v>382</v>
      </c>
      <c r="L375" s="216">
        <v>45</v>
      </c>
    </row>
    <row r="376" spans="2:13" s="4" customFormat="1" x14ac:dyDescent="0.25">
      <c r="B376" s="117" t="s">
        <v>876</v>
      </c>
      <c r="C376" s="286" t="s">
        <v>877</v>
      </c>
      <c r="D376" s="117" t="s">
        <v>132</v>
      </c>
      <c r="E376" s="286" t="s">
        <v>133</v>
      </c>
      <c r="F376" s="287" t="s">
        <v>878</v>
      </c>
      <c r="G376" s="117" t="s">
        <v>879</v>
      </c>
      <c r="H376" s="117" t="s">
        <v>134</v>
      </c>
      <c r="I376" s="117" t="s">
        <v>135</v>
      </c>
      <c r="J376" s="203">
        <v>2000</v>
      </c>
      <c r="K376" s="117" t="s">
        <v>382</v>
      </c>
      <c r="L376" s="216">
        <v>5</v>
      </c>
    </row>
    <row r="377" spans="2:13" s="4" customFormat="1" x14ac:dyDescent="0.25">
      <c r="B377" s="117" t="s">
        <v>876</v>
      </c>
      <c r="C377" s="286" t="s">
        <v>877</v>
      </c>
      <c r="D377" s="117" t="s">
        <v>132</v>
      </c>
      <c r="E377" s="286" t="s">
        <v>133</v>
      </c>
      <c r="F377" s="287" t="s">
        <v>813</v>
      </c>
      <c r="G377" s="117" t="s">
        <v>814</v>
      </c>
      <c r="H377" s="117" t="s">
        <v>134</v>
      </c>
      <c r="I377" s="117" t="s">
        <v>135</v>
      </c>
      <c r="J377" s="203">
        <v>2000</v>
      </c>
      <c r="K377" s="117" t="s">
        <v>382</v>
      </c>
      <c r="L377" s="216">
        <v>20</v>
      </c>
    </row>
    <row r="378" spans="2:13" s="4" customFormat="1" x14ac:dyDescent="0.25">
      <c r="B378" s="117" t="s">
        <v>876</v>
      </c>
      <c r="C378" s="286" t="s">
        <v>877</v>
      </c>
      <c r="D378" s="295" t="s">
        <v>136</v>
      </c>
      <c r="E378" s="286" t="s">
        <v>129</v>
      </c>
      <c r="F378" s="287" t="s">
        <v>807</v>
      </c>
      <c r="G378" s="117" t="s">
        <v>808</v>
      </c>
      <c r="H378" s="117" t="s">
        <v>137</v>
      </c>
      <c r="I378" s="117" t="s">
        <v>129</v>
      </c>
      <c r="J378" s="203">
        <v>2000</v>
      </c>
      <c r="K378" s="117" t="s">
        <v>382</v>
      </c>
      <c r="L378" s="216">
        <v>4000</v>
      </c>
    </row>
    <row r="379" spans="2:13" s="4" customFormat="1" x14ac:dyDescent="0.25">
      <c r="B379" s="117" t="s">
        <v>876</v>
      </c>
      <c r="C379" s="286" t="s">
        <v>877</v>
      </c>
      <c r="D379" s="117" t="s">
        <v>136</v>
      </c>
      <c r="E379" s="286" t="s">
        <v>129</v>
      </c>
      <c r="F379" s="287" t="s">
        <v>809</v>
      </c>
      <c r="G379" s="117" t="s">
        <v>810</v>
      </c>
      <c r="H379" s="117" t="s">
        <v>137</v>
      </c>
      <c r="I379" s="117" t="s">
        <v>129</v>
      </c>
      <c r="J379" s="203">
        <v>2000</v>
      </c>
      <c r="K379" s="117" t="s">
        <v>382</v>
      </c>
      <c r="L379" s="216">
        <f>L378*0.35</f>
        <v>1400</v>
      </c>
    </row>
    <row r="380" spans="2:13" s="4" customFormat="1" x14ac:dyDescent="0.25">
      <c r="B380" s="117" t="s">
        <v>876</v>
      </c>
      <c r="C380" s="286" t="s">
        <v>877</v>
      </c>
      <c r="D380" s="286" t="s">
        <v>129</v>
      </c>
      <c r="E380" s="286" t="s">
        <v>129</v>
      </c>
      <c r="F380" s="287">
        <v>5156</v>
      </c>
      <c r="G380" s="117" t="s">
        <v>792</v>
      </c>
      <c r="H380" s="117" t="s">
        <v>137</v>
      </c>
      <c r="I380" s="117"/>
      <c r="J380" s="203">
        <v>2000</v>
      </c>
      <c r="K380" s="117" t="s">
        <v>382</v>
      </c>
      <c r="L380" s="216">
        <v>50</v>
      </c>
    </row>
    <row r="381" spans="2:13" s="4" customFormat="1" x14ac:dyDescent="0.25">
      <c r="B381" s="117" t="s">
        <v>876</v>
      </c>
      <c r="C381" s="286" t="s">
        <v>877</v>
      </c>
      <c r="D381" s="286" t="s">
        <v>129</v>
      </c>
      <c r="E381" s="286" t="s">
        <v>129</v>
      </c>
      <c r="F381" s="287">
        <v>5171</v>
      </c>
      <c r="G381" s="117" t="s">
        <v>479</v>
      </c>
      <c r="H381" s="117" t="s">
        <v>137</v>
      </c>
      <c r="I381" s="117"/>
      <c r="J381" s="203">
        <v>2000</v>
      </c>
      <c r="K381" s="117" t="s">
        <v>382</v>
      </c>
      <c r="L381" s="216">
        <v>50</v>
      </c>
    </row>
    <row r="382" spans="2:13" s="4" customFormat="1" x14ac:dyDescent="0.25">
      <c r="B382" s="117" t="s">
        <v>876</v>
      </c>
      <c r="C382" s="286" t="s">
        <v>877</v>
      </c>
      <c r="D382" s="117" t="s">
        <v>136</v>
      </c>
      <c r="E382" s="286" t="s">
        <v>129</v>
      </c>
      <c r="F382" s="287" t="s">
        <v>811</v>
      </c>
      <c r="G382" s="117" t="s">
        <v>812</v>
      </c>
      <c r="H382" s="117" t="s">
        <v>137</v>
      </c>
      <c r="I382" s="117" t="s">
        <v>129</v>
      </c>
      <c r="J382" s="203">
        <v>2000</v>
      </c>
      <c r="K382" s="117" t="s">
        <v>382</v>
      </c>
      <c r="L382" s="216">
        <f>L378*0.09</f>
        <v>360</v>
      </c>
    </row>
    <row r="383" spans="2:13" s="4" customFormat="1" x14ac:dyDescent="0.25">
      <c r="B383" s="117" t="s">
        <v>876</v>
      </c>
      <c r="C383" s="286" t="s">
        <v>877</v>
      </c>
      <c r="D383" s="117" t="s">
        <v>136</v>
      </c>
      <c r="E383" s="286" t="s">
        <v>129</v>
      </c>
      <c r="F383" s="287" t="s">
        <v>680</v>
      </c>
      <c r="G383" s="117" t="s">
        <v>681</v>
      </c>
      <c r="H383" s="117" t="s">
        <v>137</v>
      </c>
      <c r="I383" s="117" t="s">
        <v>129</v>
      </c>
      <c r="J383" s="117">
        <v>3600</v>
      </c>
      <c r="K383" s="117" t="s">
        <v>195</v>
      </c>
      <c r="L383" s="216">
        <v>40</v>
      </c>
    </row>
    <row r="384" spans="2:13" s="4" customFormat="1" x14ac:dyDescent="0.25">
      <c r="B384" s="117" t="s">
        <v>876</v>
      </c>
      <c r="C384" s="286" t="s">
        <v>877</v>
      </c>
      <c r="D384" s="117" t="s">
        <v>136</v>
      </c>
      <c r="E384" s="286" t="s">
        <v>129</v>
      </c>
      <c r="F384" s="287" t="s">
        <v>813</v>
      </c>
      <c r="G384" s="117" t="s">
        <v>814</v>
      </c>
      <c r="H384" s="117" t="s">
        <v>137</v>
      </c>
      <c r="I384" s="117" t="s">
        <v>129</v>
      </c>
      <c r="J384" s="203">
        <v>2000</v>
      </c>
      <c r="K384" s="117" t="s">
        <v>382</v>
      </c>
      <c r="L384" s="216">
        <v>60</v>
      </c>
    </row>
    <row r="385" spans="2:13" s="4" customFormat="1" x14ac:dyDescent="0.25">
      <c r="B385" s="117" t="s">
        <v>876</v>
      </c>
      <c r="C385" s="286" t="s">
        <v>877</v>
      </c>
      <c r="D385" s="117" t="s">
        <v>884</v>
      </c>
      <c r="E385" s="286" t="s">
        <v>885</v>
      </c>
      <c r="F385" s="287" t="s">
        <v>425</v>
      </c>
      <c r="G385" s="117" t="s">
        <v>426</v>
      </c>
      <c r="H385" s="117" t="s">
        <v>20</v>
      </c>
      <c r="I385" s="117"/>
      <c r="J385" s="117">
        <v>3800</v>
      </c>
      <c r="K385" s="117" t="s">
        <v>1745</v>
      </c>
      <c r="L385" s="216">
        <v>70</v>
      </c>
      <c r="M385" s="4" t="s">
        <v>1230</v>
      </c>
    </row>
    <row r="386" spans="2:13" s="4" customFormat="1" x14ac:dyDescent="0.25">
      <c r="B386" s="117" t="s">
        <v>876</v>
      </c>
      <c r="C386" s="286" t="s">
        <v>877</v>
      </c>
      <c r="D386" s="117" t="s">
        <v>886</v>
      </c>
      <c r="E386" s="286" t="s">
        <v>887</v>
      </c>
      <c r="F386" s="287" t="s">
        <v>425</v>
      </c>
      <c r="G386" s="117" t="s">
        <v>426</v>
      </c>
      <c r="H386" s="117" t="s">
        <v>20</v>
      </c>
      <c r="I386" s="117"/>
      <c r="J386" s="117">
        <v>3800</v>
      </c>
      <c r="K386" s="117" t="s">
        <v>1745</v>
      </c>
      <c r="L386" s="216">
        <v>125</v>
      </c>
      <c r="M386" s="4" t="s">
        <v>1231</v>
      </c>
    </row>
    <row r="387" spans="2:13" s="4" customFormat="1" x14ac:dyDescent="0.25">
      <c r="B387" s="117" t="s">
        <v>876</v>
      </c>
      <c r="C387" s="286" t="s">
        <v>877</v>
      </c>
      <c r="D387" s="117" t="s">
        <v>164</v>
      </c>
      <c r="E387" s="286" t="s">
        <v>165</v>
      </c>
      <c r="F387" s="287" t="s">
        <v>425</v>
      </c>
      <c r="G387" s="117" t="s">
        <v>426</v>
      </c>
      <c r="H387" s="117" t="s">
        <v>166</v>
      </c>
      <c r="I387" s="117" t="s">
        <v>167</v>
      </c>
      <c r="J387" s="117">
        <v>3800</v>
      </c>
      <c r="K387" s="117" t="s">
        <v>1745</v>
      </c>
      <c r="L387" s="216">
        <v>225</v>
      </c>
      <c r="M387" s="4" t="s">
        <v>1230</v>
      </c>
    </row>
    <row r="388" spans="2:13" s="4" customFormat="1" x14ac:dyDescent="0.25">
      <c r="B388" s="117"/>
      <c r="C388" s="286"/>
      <c r="D388" s="117"/>
      <c r="E388" s="286"/>
      <c r="F388" s="287"/>
      <c r="G388" s="117"/>
      <c r="H388" s="117"/>
      <c r="I388" s="117"/>
      <c r="J388" s="117"/>
      <c r="K388" s="117"/>
      <c r="L388" s="216"/>
    </row>
    <row r="389" spans="2:13" s="4" customFormat="1" x14ac:dyDescent="0.25">
      <c r="B389" s="117" t="s">
        <v>888</v>
      </c>
      <c r="C389" s="286" t="s">
        <v>889</v>
      </c>
      <c r="D389" s="117" t="s">
        <v>379</v>
      </c>
      <c r="E389" s="286" t="s">
        <v>380</v>
      </c>
      <c r="F389" s="287" t="s">
        <v>478</v>
      </c>
      <c r="G389" s="117" t="s">
        <v>479</v>
      </c>
      <c r="H389" s="117" t="s">
        <v>20</v>
      </c>
      <c r="I389" s="117"/>
      <c r="J389" s="203">
        <v>2000</v>
      </c>
      <c r="K389" s="117" t="s">
        <v>382</v>
      </c>
      <c r="L389" s="216">
        <v>20</v>
      </c>
      <c r="M389" s="4" t="s">
        <v>1352</v>
      </c>
    </row>
    <row r="390" spans="2:13" s="4" customFormat="1" x14ac:dyDescent="0.25">
      <c r="B390" s="117" t="s">
        <v>888</v>
      </c>
      <c r="C390" s="286" t="s">
        <v>889</v>
      </c>
      <c r="D390" s="117" t="s">
        <v>890</v>
      </c>
      <c r="E390" s="286" t="s">
        <v>891</v>
      </c>
      <c r="F390" s="287" t="s">
        <v>435</v>
      </c>
      <c r="G390" s="117" t="s">
        <v>436</v>
      </c>
      <c r="H390" s="117" t="s">
        <v>20</v>
      </c>
      <c r="I390" s="117"/>
      <c r="J390" s="117">
        <v>2200</v>
      </c>
      <c r="K390" s="117" t="s">
        <v>222</v>
      </c>
      <c r="L390" s="216">
        <v>5</v>
      </c>
    </row>
    <row r="391" spans="2:13" s="4" customFormat="1" x14ac:dyDescent="0.25">
      <c r="B391" s="117" t="s">
        <v>888</v>
      </c>
      <c r="C391" s="286" t="s">
        <v>889</v>
      </c>
      <c r="D391" s="117" t="s">
        <v>890</v>
      </c>
      <c r="E391" s="286" t="s">
        <v>891</v>
      </c>
      <c r="F391" s="287" t="s">
        <v>468</v>
      </c>
      <c r="G391" s="117" t="s">
        <v>469</v>
      </c>
      <c r="H391" s="117" t="s">
        <v>20</v>
      </c>
      <c r="I391" s="117"/>
      <c r="J391" s="117">
        <v>2200</v>
      </c>
      <c r="K391" s="117" t="s">
        <v>222</v>
      </c>
      <c r="L391" s="216">
        <v>10</v>
      </c>
    </row>
    <row r="392" spans="2:13" s="4" customFormat="1" x14ac:dyDescent="0.25">
      <c r="B392" s="117" t="s">
        <v>888</v>
      </c>
      <c r="C392" s="286" t="s">
        <v>889</v>
      </c>
      <c r="D392" s="117" t="s">
        <v>890</v>
      </c>
      <c r="E392" s="286" t="s">
        <v>891</v>
      </c>
      <c r="F392" s="287" t="s">
        <v>437</v>
      </c>
      <c r="G392" s="117" t="s">
        <v>438</v>
      </c>
      <c r="H392" s="117" t="s">
        <v>20</v>
      </c>
      <c r="I392" s="117"/>
      <c r="J392" s="117">
        <v>2200</v>
      </c>
      <c r="K392" s="117" t="s">
        <v>222</v>
      </c>
      <c r="L392" s="216">
        <v>40</v>
      </c>
    </row>
    <row r="393" spans="2:13" s="4" customFormat="1" x14ac:dyDescent="0.25">
      <c r="B393" s="117" t="s">
        <v>888</v>
      </c>
      <c r="C393" s="286" t="s">
        <v>889</v>
      </c>
      <c r="D393" s="117" t="s">
        <v>890</v>
      </c>
      <c r="E393" s="286" t="s">
        <v>891</v>
      </c>
      <c r="F393" s="287" t="s">
        <v>892</v>
      </c>
      <c r="G393" s="117" t="s">
        <v>893</v>
      </c>
      <c r="H393" s="117" t="s">
        <v>20</v>
      </c>
      <c r="I393" s="117"/>
      <c r="J393" s="117">
        <v>2200</v>
      </c>
      <c r="K393" s="117" t="s">
        <v>222</v>
      </c>
      <c r="L393" s="216">
        <v>10</v>
      </c>
    </row>
    <row r="394" spans="2:13" s="4" customFormat="1" x14ac:dyDescent="0.25">
      <c r="B394" s="117" t="s">
        <v>888</v>
      </c>
      <c r="C394" s="286" t="s">
        <v>889</v>
      </c>
      <c r="D394" s="117" t="s">
        <v>890</v>
      </c>
      <c r="E394" s="286" t="s">
        <v>891</v>
      </c>
      <c r="F394" s="287" t="s">
        <v>425</v>
      </c>
      <c r="G394" s="117" t="s">
        <v>426</v>
      </c>
      <c r="H394" s="117" t="s">
        <v>20</v>
      </c>
      <c r="I394" s="117"/>
      <c r="J394" s="117">
        <v>2200</v>
      </c>
      <c r="K394" s="117" t="s">
        <v>222</v>
      </c>
      <c r="L394" s="216">
        <v>10</v>
      </c>
    </row>
    <row r="395" spans="2:13" s="4" customFormat="1" x14ac:dyDescent="0.25">
      <c r="B395" s="117" t="s">
        <v>888</v>
      </c>
      <c r="C395" s="286" t="s">
        <v>889</v>
      </c>
      <c r="D395" s="117" t="s">
        <v>890</v>
      </c>
      <c r="E395" s="286" t="s">
        <v>891</v>
      </c>
      <c r="F395" s="287" t="s">
        <v>490</v>
      </c>
      <c r="G395" s="117" t="s">
        <v>491</v>
      </c>
      <c r="H395" s="117" t="s">
        <v>20</v>
      </c>
      <c r="I395" s="117"/>
      <c r="J395" s="117">
        <v>2200</v>
      </c>
      <c r="K395" s="117" t="s">
        <v>222</v>
      </c>
      <c r="L395" s="216">
        <v>5</v>
      </c>
    </row>
    <row r="396" spans="2:13" s="4" customFormat="1" x14ac:dyDescent="0.25">
      <c r="B396" s="117" t="s">
        <v>888</v>
      </c>
      <c r="C396" s="286" t="s">
        <v>889</v>
      </c>
      <c r="D396" s="117" t="s">
        <v>894</v>
      </c>
      <c r="E396" s="286" t="s">
        <v>895</v>
      </c>
      <c r="F396" s="287" t="s">
        <v>896</v>
      </c>
      <c r="G396" s="117" t="s">
        <v>897</v>
      </c>
      <c r="H396" s="117" t="s">
        <v>20</v>
      </c>
      <c r="I396" s="117"/>
      <c r="J396" s="117">
        <v>3600</v>
      </c>
      <c r="K396" s="117" t="s">
        <v>195</v>
      </c>
      <c r="L396" s="216">
        <v>225</v>
      </c>
      <c r="M396" s="4" t="s">
        <v>1188</v>
      </c>
    </row>
    <row r="397" spans="2:13" s="4" customFormat="1" x14ac:dyDescent="0.25">
      <c r="B397" s="117" t="s">
        <v>888</v>
      </c>
      <c r="C397" s="286" t="s">
        <v>889</v>
      </c>
      <c r="D397" s="117" t="s">
        <v>172</v>
      </c>
      <c r="E397" s="286" t="s">
        <v>173</v>
      </c>
      <c r="F397" s="287" t="s">
        <v>453</v>
      </c>
      <c r="G397" s="117" t="s">
        <v>454</v>
      </c>
      <c r="H397" s="117" t="s">
        <v>20</v>
      </c>
      <c r="I397" s="117"/>
      <c r="J397" s="203">
        <v>3900</v>
      </c>
      <c r="K397" s="117" t="s">
        <v>459</v>
      </c>
      <c r="L397" s="216">
        <v>4500</v>
      </c>
      <c r="M397" s="4" t="s">
        <v>1256</v>
      </c>
    </row>
    <row r="398" spans="2:13" s="4" customFormat="1" x14ac:dyDescent="0.25">
      <c r="B398" s="117"/>
      <c r="C398" s="286"/>
      <c r="D398" s="117"/>
      <c r="E398" s="286"/>
      <c r="F398" s="287"/>
      <c r="G398" s="117"/>
      <c r="H398" s="117"/>
      <c r="I398" s="117"/>
      <c r="J398" s="203"/>
      <c r="K398" s="117"/>
      <c r="L398" s="216"/>
    </row>
    <row r="399" spans="2:13" s="4" customFormat="1" x14ac:dyDescent="0.25">
      <c r="B399" s="117" t="s">
        <v>898</v>
      </c>
      <c r="C399" s="286" t="s">
        <v>899</v>
      </c>
      <c r="D399" s="117" t="s">
        <v>379</v>
      </c>
      <c r="E399" s="286" t="s">
        <v>380</v>
      </c>
      <c r="F399" s="287" t="s">
        <v>870</v>
      </c>
      <c r="G399" s="117" t="s">
        <v>871</v>
      </c>
      <c r="H399" s="117" t="s">
        <v>20</v>
      </c>
      <c r="I399" s="117"/>
      <c r="J399" s="203">
        <v>2000</v>
      </c>
      <c r="K399" s="117" t="s">
        <v>382</v>
      </c>
      <c r="L399" s="216">
        <v>5</v>
      </c>
      <c r="M399" s="4" t="s">
        <v>1352</v>
      </c>
    </row>
    <row r="400" spans="2:13" s="4" customFormat="1" x14ac:dyDescent="0.25">
      <c r="B400" s="117" t="s">
        <v>898</v>
      </c>
      <c r="C400" s="286" t="s">
        <v>899</v>
      </c>
      <c r="D400" s="117" t="s">
        <v>379</v>
      </c>
      <c r="E400" s="286" t="s">
        <v>380</v>
      </c>
      <c r="F400" s="287" t="s">
        <v>900</v>
      </c>
      <c r="G400" s="117" t="s">
        <v>901</v>
      </c>
      <c r="H400" s="117" t="s">
        <v>20</v>
      </c>
      <c r="I400" s="117"/>
      <c r="J400" s="203">
        <v>2000</v>
      </c>
      <c r="K400" s="117" t="s">
        <v>382</v>
      </c>
      <c r="L400" s="216">
        <v>5</v>
      </c>
      <c r="M400" s="4" t="s">
        <v>1352</v>
      </c>
    </row>
    <row r="401" spans="2:14" s="4" customFormat="1" x14ac:dyDescent="0.25">
      <c r="B401" s="117" t="s">
        <v>898</v>
      </c>
      <c r="C401" s="286" t="s">
        <v>899</v>
      </c>
      <c r="D401" s="117" t="s">
        <v>379</v>
      </c>
      <c r="E401" s="286" t="s">
        <v>380</v>
      </c>
      <c r="F401" s="287" t="s">
        <v>882</v>
      </c>
      <c r="G401" s="117" t="s">
        <v>883</v>
      </c>
      <c r="H401" s="117" t="s">
        <v>20</v>
      </c>
      <c r="I401" s="117"/>
      <c r="J401" s="203">
        <v>2000</v>
      </c>
      <c r="K401" s="117" t="s">
        <v>382</v>
      </c>
      <c r="L401" s="216">
        <v>5</v>
      </c>
      <c r="M401" s="4" t="s">
        <v>1352</v>
      </c>
    </row>
    <row r="402" spans="2:14" s="4" customFormat="1" x14ac:dyDescent="0.25">
      <c r="B402" s="117" t="s">
        <v>898</v>
      </c>
      <c r="C402" s="286" t="s">
        <v>899</v>
      </c>
      <c r="D402" s="117" t="s">
        <v>379</v>
      </c>
      <c r="E402" s="286" t="s">
        <v>380</v>
      </c>
      <c r="F402" s="287" t="s">
        <v>468</v>
      </c>
      <c r="G402" s="117" t="s">
        <v>469</v>
      </c>
      <c r="H402" s="117" t="s">
        <v>20</v>
      </c>
      <c r="I402" s="117"/>
      <c r="J402" s="203">
        <v>2000</v>
      </c>
      <c r="K402" s="117" t="s">
        <v>382</v>
      </c>
      <c r="L402" s="216">
        <v>20</v>
      </c>
      <c r="M402" s="4" t="s">
        <v>1352</v>
      </c>
    </row>
    <row r="403" spans="2:14" s="4" customFormat="1" x14ac:dyDescent="0.25">
      <c r="B403" s="117" t="s">
        <v>898</v>
      </c>
      <c r="C403" s="286" t="s">
        <v>899</v>
      </c>
      <c r="D403" s="117" t="s">
        <v>379</v>
      </c>
      <c r="E403" s="286" t="s">
        <v>380</v>
      </c>
      <c r="F403" s="287" t="s">
        <v>437</v>
      </c>
      <c r="G403" s="117" t="s">
        <v>438</v>
      </c>
      <c r="H403" s="117" t="s">
        <v>20</v>
      </c>
      <c r="I403" s="117"/>
      <c r="J403" s="203">
        <v>2000</v>
      </c>
      <c r="K403" s="117" t="s">
        <v>382</v>
      </c>
      <c r="L403" s="216">
        <v>10</v>
      </c>
      <c r="M403" s="4" t="s">
        <v>1352</v>
      </c>
    </row>
    <row r="404" spans="2:14" s="4" customFormat="1" x14ac:dyDescent="0.25">
      <c r="B404" s="117" t="s">
        <v>898</v>
      </c>
      <c r="C404" s="286" t="s">
        <v>899</v>
      </c>
      <c r="D404" s="117" t="s">
        <v>379</v>
      </c>
      <c r="E404" s="286" t="s">
        <v>380</v>
      </c>
      <c r="F404" s="287" t="s">
        <v>892</v>
      </c>
      <c r="G404" s="117" t="s">
        <v>893</v>
      </c>
      <c r="H404" s="117" t="s">
        <v>20</v>
      </c>
      <c r="I404" s="117"/>
      <c r="J404" s="203">
        <v>2000</v>
      </c>
      <c r="K404" s="117" t="s">
        <v>382</v>
      </c>
      <c r="L404" s="216">
        <v>5</v>
      </c>
      <c r="M404" s="4" t="s">
        <v>1352</v>
      </c>
    </row>
    <row r="405" spans="2:14" s="4" customFormat="1" x14ac:dyDescent="0.25">
      <c r="B405" s="117" t="s">
        <v>898</v>
      </c>
      <c r="C405" s="286" t="s">
        <v>899</v>
      </c>
      <c r="D405" s="117" t="s">
        <v>379</v>
      </c>
      <c r="E405" s="286" t="s">
        <v>380</v>
      </c>
      <c r="F405" s="287" t="s">
        <v>520</v>
      </c>
      <c r="G405" s="117" t="s">
        <v>521</v>
      </c>
      <c r="H405" s="117" t="s">
        <v>20</v>
      </c>
      <c r="I405" s="117"/>
      <c r="J405" s="203">
        <v>2000</v>
      </c>
      <c r="K405" s="117" t="s">
        <v>382</v>
      </c>
      <c r="L405" s="216">
        <v>10</v>
      </c>
      <c r="M405" s="4" t="s">
        <v>1352</v>
      </c>
    </row>
    <row r="406" spans="2:14" s="4" customFormat="1" x14ac:dyDescent="0.25">
      <c r="B406" s="117" t="s">
        <v>898</v>
      </c>
      <c r="C406" s="286" t="s">
        <v>899</v>
      </c>
      <c r="D406" s="117" t="s">
        <v>379</v>
      </c>
      <c r="E406" s="286" t="s">
        <v>380</v>
      </c>
      <c r="F406" s="287" t="s">
        <v>425</v>
      </c>
      <c r="G406" s="117" t="s">
        <v>426</v>
      </c>
      <c r="H406" s="117" t="s">
        <v>20</v>
      </c>
      <c r="I406" s="117"/>
      <c r="J406" s="203">
        <v>2000</v>
      </c>
      <c r="K406" s="117" t="s">
        <v>382</v>
      </c>
      <c r="L406" s="216">
        <v>10</v>
      </c>
      <c r="M406" s="4" t="s">
        <v>1352</v>
      </c>
    </row>
    <row r="407" spans="2:14" s="4" customFormat="1" x14ac:dyDescent="0.25">
      <c r="B407" s="117" t="s">
        <v>898</v>
      </c>
      <c r="C407" s="286" t="s">
        <v>899</v>
      </c>
      <c r="D407" s="117" t="s">
        <v>379</v>
      </c>
      <c r="E407" s="286" t="s">
        <v>380</v>
      </c>
      <c r="F407" s="287" t="s">
        <v>490</v>
      </c>
      <c r="G407" s="117" t="s">
        <v>491</v>
      </c>
      <c r="H407" s="117" t="s">
        <v>20</v>
      </c>
      <c r="I407" s="117"/>
      <c r="J407" s="203">
        <v>2000</v>
      </c>
      <c r="K407" s="117" t="s">
        <v>382</v>
      </c>
      <c r="L407" s="216">
        <v>10</v>
      </c>
      <c r="M407" s="4" t="s">
        <v>1352</v>
      </c>
    </row>
    <row r="408" spans="2:14" s="4" customFormat="1" x14ac:dyDescent="0.25">
      <c r="B408" s="117" t="s">
        <v>898</v>
      </c>
      <c r="C408" s="286" t="s">
        <v>899</v>
      </c>
      <c r="D408" s="117" t="s">
        <v>379</v>
      </c>
      <c r="E408" s="286" t="s">
        <v>380</v>
      </c>
      <c r="F408" s="287" t="s">
        <v>530</v>
      </c>
      <c r="G408" s="117" t="s">
        <v>531</v>
      </c>
      <c r="H408" s="117" t="s">
        <v>20</v>
      </c>
      <c r="I408" s="117"/>
      <c r="J408" s="203">
        <v>2000</v>
      </c>
      <c r="K408" s="117" t="s">
        <v>382</v>
      </c>
      <c r="L408" s="216">
        <v>5</v>
      </c>
      <c r="M408" s="4" t="s">
        <v>1352</v>
      </c>
    </row>
    <row r="409" spans="2:14" s="4" customFormat="1" x14ac:dyDescent="0.25">
      <c r="B409" s="117" t="s">
        <v>898</v>
      </c>
      <c r="C409" s="286" t="s">
        <v>899</v>
      </c>
      <c r="D409" s="117" t="s">
        <v>383</v>
      </c>
      <c r="E409" s="286" t="s">
        <v>384</v>
      </c>
      <c r="F409" s="287" t="s">
        <v>902</v>
      </c>
      <c r="G409" s="117" t="s">
        <v>903</v>
      </c>
      <c r="H409" s="117" t="s">
        <v>20</v>
      </c>
      <c r="I409" s="117"/>
      <c r="J409" s="117">
        <v>2600</v>
      </c>
      <c r="K409" s="117" t="s">
        <v>292</v>
      </c>
      <c r="L409" s="216">
        <v>1000</v>
      </c>
      <c r="M409" s="4" t="s">
        <v>1402</v>
      </c>
    </row>
    <row r="410" spans="2:14" s="4" customFormat="1" x14ac:dyDescent="0.25">
      <c r="B410" s="117"/>
      <c r="C410" s="286"/>
      <c r="D410" s="117"/>
      <c r="E410" s="286"/>
      <c r="F410" s="287"/>
      <c r="G410" s="117"/>
      <c r="H410" s="117"/>
      <c r="I410" s="117"/>
      <c r="J410" s="117"/>
      <c r="K410" s="117"/>
      <c r="L410" s="216"/>
    </row>
    <row r="411" spans="2:14" s="4" customFormat="1" x14ac:dyDescent="0.25">
      <c r="B411" s="117" t="s">
        <v>353</v>
      </c>
      <c r="C411" s="286" t="s">
        <v>354</v>
      </c>
      <c r="D411" s="117" t="s">
        <v>379</v>
      </c>
      <c r="E411" s="286" t="s">
        <v>380</v>
      </c>
      <c r="F411" s="287" t="s">
        <v>813</v>
      </c>
      <c r="G411" s="117" t="s">
        <v>814</v>
      </c>
      <c r="H411" s="117" t="s">
        <v>20</v>
      </c>
      <c r="I411" s="117"/>
      <c r="J411" s="203">
        <v>2000</v>
      </c>
      <c r="K411" s="117" t="s">
        <v>382</v>
      </c>
      <c r="L411" s="216">
        <v>50</v>
      </c>
    </row>
    <row r="412" spans="2:14" s="4" customFormat="1" x14ac:dyDescent="0.25">
      <c r="B412" s="117" t="s">
        <v>353</v>
      </c>
      <c r="C412" s="286" t="s">
        <v>354</v>
      </c>
      <c r="D412" s="295" t="s">
        <v>904</v>
      </c>
      <c r="E412" s="286" t="s">
        <v>199</v>
      </c>
      <c r="F412" s="287" t="s">
        <v>807</v>
      </c>
      <c r="G412" s="117" t="s">
        <v>808</v>
      </c>
      <c r="H412" s="117" t="s">
        <v>20</v>
      </c>
      <c r="I412" s="117"/>
      <c r="J412" s="203">
        <v>3500</v>
      </c>
      <c r="K412" s="117" t="s">
        <v>356</v>
      </c>
      <c r="L412" s="216">
        <v>12930</v>
      </c>
      <c r="M412" s="4" t="s">
        <v>1259</v>
      </c>
      <c r="N412" s="297" t="e">
        <f>(L412/#REF!)*100</f>
        <v>#REF!</v>
      </c>
    </row>
    <row r="413" spans="2:14" s="4" customFormat="1" x14ac:dyDescent="0.25">
      <c r="B413" s="117" t="s">
        <v>353</v>
      </c>
      <c r="C413" s="286" t="s">
        <v>354</v>
      </c>
      <c r="D413" s="117" t="s">
        <v>904</v>
      </c>
      <c r="E413" s="286" t="s">
        <v>199</v>
      </c>
      <c r="F413" s="287" t="s">
        <v>449</v>
      </c>
      <c r="G413" s="117" t="s">
        <v>450</v>
      </c>
      <c r="H413" s="117" t="s">
        <v>20</v>
      </c>
      <c r="I413" s="117"/>
      <c r="J413" s="203">
        <v>3500</v>
      </c>
      <c r="K413" s="117" t="s">
        <v>356</v>
      </c>
      <c r="L413" s="216">
        <v>120</v>
      </c>
      <c r="M413" s="4" t="s">
        <v>1274</v>
      </c>
    </row>
    <row r="414" spans="2:14" s="4" customFormat="1" x14ac:dyDescent="0.25">
      <c r="B414" s="117" t="s">
        <v>353</v>
      </c>
      <c r="C414" s="286" t="s">
        <v>354</v>
      </c>
      <c r="D414" s="117" t="s">
        <v>904</v>
      </c>
      <c r="E414" s="286" t="s">
        <v>199</v>
      </c>
      <c r="F414" s="287" t="s">
        <v>809</v>
      </c>
      <c r="G414" s="117" t="s">
        <v>810</v>
      </c>
      <c r="H414" s="117" t="s">
        <v>20</v>
      </c>
      <c r="I414" s="117"/>
      <c r="J414" s="203">
        <v>3500</v>
      </c>
      <c r="K414" s="117" t="s">
        <v>356</v>
      </c>
      <c r="L414" s="216">
        <f>L412*0.35</f>
        <v>4525.5</v>
      </c>
      <c r="M414" s="4" t="s">
        <v>1273</v>
      </c>
    </row>
    <row r="415" spans="2:14" s="4" customFormat="1" x14ac:dyDescent="0.25">
      <c r="B415" s="117" t="s">
        <v>353</v>
      </c>
      <c r="C415" s="286" t="s">
        <v>354</v>
      </c>
      <c r="D415" s="117" t="s">
        <v>904</v>
      </c>
      <c r="E415" s="286" t="s">
        <v>199</v>
      </c>
      <c r="F415" s="287" t="s">
        <v>811</v>
      </c>
      <c r="G415" s="117" t="s">
        <v>812</v>
      </c>
      <c r="H415" s="117" t="s">
        <v>20</v>
      </c>
      <c r="I415" s="117"/>
      <c r="J415" s="203">
        <v>3500</v>
      </c>
      <c r="K415" s="117" t="s">
        <v>356</v>
      </c>
      <c r="L415" s="216">
        <f>L412*0.09</f>
        <v>1163.7</v>
      </c>
      <c r="M415" s="4" t="s">
        <v>1273</v>
      </c>
    </row>
    <row r="416" spans="2:14" s="4" customFormat="1" x14ac:dyDescent="0.25">
      <c r="B416" s="117" t="s">
        <v>353</v>
      </c>
      <c r="C416" s="286" t="s">
        <v>354</v>
      </c>
      <c r="D416" s="117" t="s">
        <v>904</v>
      </c>
      <c r="E416" s="286" t="s">
        <v>199</v>
      </c>
      <c r="F416" s="287" t="s">
        <v>892</v>
      </c>
      <c r="G416" s="117" t="s">
        <v>893</v>
      </c>
      <c r="H416" s="117" t="s">
        <v>20</v>
      </c>
      <c r="I416" s="117"/>
      <c r="J416" s="203">
        <v>3500</v>
      </c>
      <c r="K416" s="117" t="s">
        <v>356</v>
      </c>
      <c r="L416" s="216">
        <v>30</v>
      </c>
      <c r="M416" s="4" t="s">
        <v>1262</v>
      </c>
    </row>
    <row r="417" spans="2:13" s="4" customFormat="1" x14ac:dyDescent="0.25">
      <c r="B417" s="117" t="s">
        <v>353</v>
      </c>
      <c r="C417" s="286" t="s">
        <v>354</v>
      </c>
      <c r="D417" s="117" t="s">
        <v>904</v>
      </c>
      <c r="E417" s="286" t="s">
        <v>199</v>
      </c>
      <c r="F417" s="287" t="s">
        <v>520</v>
      </c>
      <c r="G417" s="117" t="s">
        <v>521</v>
      </c>
      <c r="H417" s="117" t="s">
        <v>20</v>
      </c>
      <c r="I417" s="117"/>
      <c r="J417" s="203">
        <v>3500</v>
      </c>
      <c r="K417" s="117" t="s">
        <v>356</v>
      </c>
      <c r="L417" s="216">
        <v>5</v>
      </c>
      <c r="M417" s="4" t="s">
        <v>1260</v>
      </c>
    </row>
    <row r="418" spans="2:13" s="4" customFormat="1" x14ac:dyDescent="0.25">
      <c r="B418" s="117" t="s">
        <v>353</v>
      </c>
      <c r="C418" s="286" t="s">
        <v>354</v>
      </c>
      <c r="D418" s="117" t="s">
        <v>904</v>
      </c>
      <c r="E418" s="286" t="s">
        <v>199</v>
      </c>
      <c r="F418" s="287" t="s">
        <v>878</v>
      </c>
      <c r="G418" s="117" t="s">
        <v>879</v>
      </c>
      <c r="H418" s="117" t="s">
        <v>20</v>
      </c>
      <c r="I418" s="117"/>
      <c r="J418" s="203">
        <v>3500</v>
      </c>
      <c r="K418" s="117" t="s">
        <v>356</v>
      </c>
      <c r="L418" s="216">
        <v>100</v>
      </c>
      <c r="M418" s="4" t="s">
        <v>1261</v>
      </c>
    </row>
    <row r="419" spans="2:13" s="4" customFormat="1" x14ac:dyDescent="0.25">
      <c r="B419" s="117" t="s">
        <v>353</v>
      </c>
      <c r="C419" s="286" t="s">
        <v>354</v>
      </c>
      <c r="D419" s="117" t="s">
        <v>904</v>
      </c>
      <c r="E419" s="286" t="s">
        <v>199</v>
      </c>
      <c r="F419" s="287" t="s">
        <v>905</v>
      </c>
      <c r="G419" s="117" t="s">
        <v>906</v>
      </c>
      <c r="H419" s="117" t="s">
        <v>20</v>
      </c>
      <c r="I419" s="117"/>
      <c r="J419" s="203">
        <v>3500</v>
      </c>
      <c r="K419" s="117" t="s">
        <v>356</v>
      </c>
      <c r="L419" s="216">
        <v>5</v>
      </c>
    </row>
    <row r="420" spans="2:13" s="4" customFormat="1" x14ac:dyDescent="0.25">
      <c r="B420" s="117" t="s">
        <v>353</v>
      </c>
      <c r="C420" s="286" t="s">
        <v>354</v>
      </c>
      <c r="D420" s="117" t="s">
        <v>904</v>
      </c>
      <c r="E420" s="286" t="s">
        <v>199</v>
      </c>
      <c r="F420" s="287" t="s">
        <v>530</v>
      </c>
      <c r="G420" s="117" t="s">
        <v>531</v>
      </c>
      <c r="H420" s="117" t="s">
        <v>20</v>
      </c>
      <c r="I420" s="117"/>
      <c r="J420" s="203">
        <v>3500</v>
      </c>
      <c r="K420" s="117" t="s">
        <v>356</v>
      </c>
      <c r="L420" s="216">
        <v>50</v>
      </c>
    </row>
    <row r="421" spans="2:13" s="4" customFormat="1" x14ac:dyDescent="0.25">
      <c r="B421" s="117" t="s">
        <v>353</v>
      </c>
      <c r="C421" s="286" t="s">
        <v>354</v>
      </c>
      <c r="D421" s="117" t="s">
        <v>904</v>
      </c>
      <c r="E421" s="286" t="s">
        <v>199</v>
      </c>
      <c r="F421" s="287" t="s">
        <v>813</v>
      </c>
      <c r="G421" s="117" t="s">
        <v>814</v>
      </c>
      <c r="H421" s="117" t="s">
        <v>20</v>
      </c>
      <c r="I421" s="117"/>
      <c r="J421" s="203">
        <v>3500</v>
      </c>
      <c r="K421" s="117" t="s">
        <v>356</v>
      </c>
      <c r="L421" s="216">
        <v>150</v>
      </c>
    </row>
    <row r="422" spans="2:13" s="4" customFormat="1" x14ac:dyDescent="0.25">
      <c r="B422" s="117" t="s">
        <v>353</v>
      </c>
      <c r="C422" s="286" t="s">
        <v>354</v>
      </c>
      <c r="D422" s="117" t="s">
        <v>907</v>
      </c>
      <c r="E422" s="286" t="s">
        <v>908</v>
      </c>
      <c r="F422" s="287" t="s">
        <v>870</v>
      </c>
      <c r="G422" s="117" t="s">
        <v>871</v>
      </c>
      <c r="H422" s="117" t="s">
        <v>20</v>
      </c>
      <c r="I422" s="117"/>
      <c r="J422" s="203">
        <v>3500</v>
      </c>
      <c r="K422" s="117" t="s">
        <v>356</v>
      </c>
      <c r="L422" s="216">
        <v>5</v>
      </c>
    </row>
    <row r="423" spans="2:13" s="4" customFormat="1" x14ac:dyDescent="0.25">
      <c r="B423" s="117" t="s">
        <v>353</v>
      </c>
      <c r="C423" s="286" t="s">
        <v>354</v>
      </c>
      <c r="D423" s="117" t="s">
        <v>907</v>
      </c>
      <c r="E423" s="286" t="s">
        <v>908</v>
      </c>
      <c r="F423" s="287" t="s">
        <v>490</v>
      </c>
      <c r="G423" s="117" t="s">
        <v>491</v>
      </c>
      <c r="H423" s="117" t="s">
        <v>20</v>
      </c>
      <c r="I423" s="117"/>
      <c r="J423" s="203">
        <v>3500</v>
      </c>
      <c r="K423" s="117" t="s">
        <v>356</v>
      </c>
      <c r="L423" s="216">
        <v>5</v>
      </c>
    </row>
    <row r="424" spans="2:13" s="4" customFormat="1" x14ac:dyDescent="0.25">
      <c r="B424" s="117" t="s">
        <v>353</v>
      </c>
      <c r="C424" s="286" t="s">
        <v>354</v>
      </c>
      <c r="D424" s="117" t="s">
        <v>909</v>
      </c>
      <c r="E424" s="286" t="s">
        <v>910</v>
      </c>
      <c r="F424" s="287" t="s">
        <v>435</v>
      </c>
      <c r="G424" s="117" t="s">
        <v>436</v>
      </c>
      <c r="H424" s="117" t="s">
        <v>20</v>
      </c>
      <c r="I424" s="117"/>
      <c r="J424" s="203">
        <v>3500</v>
      </c>
      <c r="K424" s="117" t="s">
        <v>356</v>
      </c>
      <c r="L424" s="216">
        <v>190</v>
      </c>
      <c r="M424" s="4" t="s">
        <v>1263</v>
      </c>
    </row>
    <row r="425" spans="2:13" s="4" customFormat="1" x14ac:dyDescent="0.25">
      <c r="B425" s="117" t="s">
        <v>353</v>
      </c>
      <c r="C425" s="286" t="s">
        <v>354</v>
      </c>
      <c r="D425" s="117" t="s">
        <v>911</v>
      </c>
      <c r="E425" s="286" t="s">
        <v>912</v>
      </c>
      <c r="F425" s="287" t="s">
        <v>882</v>
      </c>
      <c r="G425" s="117" t="s">
        <v>883</v>
      </c>
      <c r="H425" s="117" t="s">
        <v>20</v>
      </c>
      <c r="I425" s="117"/>
      <c r="J425" s="203">
        <v>3500</v>
      </c>
      <c r="K425" s="117" t="s">
        <v>356</v>
      </c>
      <c r="L425" s="216">
        <v>5</v>
      </c>
    </row>
    <row r="426" spans="2:13" s="4" customFormat="1" x14ac:dyDescent="0.25">
      <c r="B426" s="117" t="s">
        <v>353</v>
      </c>
      <c r="C426" s="286" t="s">
        <v>354</v>
      </c>
      <c r="D426" s="117" t="s">
        <v>913</v>
      </c>
      <c r="E426" s="286" t="s">
        <v>914</v>
      </c>
      <c r="F426" s="287" t="s">
        <v>468</v>
      </c>
      <c r="G426" s="117" t="s">
        <v>469</v>
      </c>
      <c r="H426" s="117" t="s">
        <v>20</v>
      </c>
      <c r="I426" s="117"/>
      <c r="J426" s="203">
        <v>3500</v>
      </c>
      <c r="K426" s="117" t="s">
        <v>356</v>
      </c>
      <c r="L426" s="216">
        <v>50</v>
      </c>
    </row>
    <row r="427" spans="2:13" s="4" customFormat="1" x14ac:dyDescent="0.25">
      <c r="B427" s="117" t="s">
        <v>353</v>
      </c>
      <c r="C427" s="286" t="s">
        <v>354</v>
      </c>
      <c r="D427" s="117" t="s">
        <v>915</v>
      </c>
      <c r="E427" s="286" t="s">
        <v>916</v>
      </c>
      <c r="F427" s="287" t="s">
        <v>437</v>
      </c>
      <c r="G427" s="117" t="s">
        <v>438</v>
      </c>
      <c r="H427" s="117" t="s">
        <v>20</v>
      </c>
      <c r="I427" s="117"/>
      <c r="J427" s="203">
        <v>3500</v>
      </c>
      <c r="K427" s="117" t="s">
        <v>356</v>
      </c>
      <c r="L427" s="216">
        <v>100</v>
      </c>
      <c r="M427" s="4" t="s">
        <v>1264</v>
      </c>
    </row>
    <row r="428" spans="2:13" s="4" customFormat="1" x14ac:dyDescent="0.25">
      <c r="B428" s="117" t="s">
        <v>353</v>
      </c>
      <c r="C428" s="286" t="s">
        <v>354</v>
      </c>
      <c r="D428" s="117" t="s">
        <v>917</v>
      </c>
      <c r="E428" s="286" t="s">
        <v>918</v>
      </c>
      <c r="F428" s="287" t="s">
        <v>791</v>
      </c>
      <c r="G428" s="117" t="s">
        <v>792</v>
      </c>
      <c r="H428" s="117" t="s">
        <v>20</v>
      </c>
      <c r="I428" s="117"/>
      <c r="J428" s="203">
        <v>3500</v>
      </c>
      <c r="K428" s="117" t="s">
        <v>356</v>
      </c>
      <c r="L428" s="216">
        <v>300</v>
      </c>
      <c r="M428" s="4" t="s">
        <v>1265</v>
      </c>
    </row>
    <row r="429" spans="2:13" s="4" customFormat="1" x14ac:dyDescent="0.25">
      <c r="B429" s="117" t="s">
        <v>353</v>
      </c>
      <c r="C429" s="286" t="s">
        <v>354</v>
      </c>
      <c r="D429" s="117" t="s">
        <v>919</v>
      </c>
      <c r="E429" s="286" t="s">
        <v>920</v>
      </c>
      <c r="F429" s="287" t="s">
        <v>657</v>
      </c>
      <c r="G429" s="117" t="s">
        <v>658</v>
      </c>
      <c r="H429" s="117" t="s">
        <v>20</v>
      </c>
      <c r="I429" s="117"/>
      <c r="J429" s="203">
        <v>3500</v>
      </c>
      <c r="K429" s="117" t="s">
        <v>356</v>
      </c>
      <c r="L429" s="216">
        <v>100</v>
      </c>
    </row>
    <row r="430" spans="2:13" s="4" customFormat="1" x14ac:dyDescent="0.25">
      <c r="B430" s="117" t="s">
        <v>353</v>
      </c>
      <c r="C430" s="286" t="s">
        <v>354</v>
      </c>
      <c r="D430" s="117" t="s">
        <v>921</v>
      </c>
      <c r="E430" s="286" t="s">
        <v>922</v>
      </c>
      <c r="F430" s="287" t="s">
        <v>425</v>
      </c>
      <c r="G430" s="117" t="s">
        <v>426</v>
      </c>
      <c r="H430" s="117" t="s">
        <v>20</v>
      </c>
      <c r="I430" s="117"/>
      <c r="J430" s="203">
        <v>3500</v>
      </c>
      <c r="K430" s="117" t="s">
        <v>356</v>
      </c>
      <c r="L430" s="216">
        <v>350</v>
      </c>
      <c r="M430" s="4" t="s">
        <v>1275</v>
      </c>
    </row>
    <row r="431" spans="2:13" s="4" customFormat="1" x14ac:dyDescent="0.25">
      <c r="B431" s="117" t="s">
        <v>353</v>
      </c>
      <c r="C431" s="286" t="s">
        <v>354</v>
      </c>
      <c r="D431" s="117" t="s">
        <v>923</v>
      </c>
      <c r="E431" s="286" t="s">
        <v>479</v>
      </c>
      <c r="F431" s="287" t="s">
        <v>478</v>
      </c>
      <c r="G431" s="117" t="s">
        <v>479</v>
      </c>
      <c r="H431" s="117" t="s">
        <v>20</v>
      </c>
      <c r="I431" s="117"/>
      <c r="J431" s="203">
        <v>3500</v>
      </c>
      <c r="K431" s="117" t="s">
        <v>356</v>
      </c>
      <c r="L431" s="216">
        <v>150</v>
      </c>
    </row>
    <row r="432" spans="2:13" s="4" customFormat="1" x14ac:dyDescent="0.25">
      <c r="B432" s="117" t="s">
        <v>353</v>
      </c>
      <c r="C432" s="286" t="s">
        <v>354</v>
      </c>
      <c r="D432" s="117" t="s">
        <v>924</v>
      </c>
      <c r="E432" s="286" t="s">
        <v>925</v>
      </c>
      <c r="F432" s="287" t="s">
        <v>750</v>
      </c>
      <c r="G432" s="117" t="s">
        <v>751</v>
      </c>
      <c r="H432" s="117" t="s">
        <v>20</v>
      </c>
      <c r="I432" s="117"/>
      <c r="J432" s="203">
        <v>3500</v>
      </c>
      <c r="K432" s="117" t="s">
        <v>356</v>
      </c>
      <c r="L432" s="216">
        <v>150</v>
      </c>
      <c r="M432" s="4" t="s">
        <v>1266</v>
      </c>
    </row>
    <row r="433" spans="2:13" s="4" customFormat="1" x14ac:dyDescent="0.25">
      <c r="B433" s="117" t="s">
        <v>353</v>
      </c>
      <c r="C433" s="286" t="s">
        <v>354</v>
      </c>
      <c r="D433" s="117" t="s">
        <v>928</v>
      </c>
      <c r="E433" s="286" t="s">
        <v>929</v>
      </c>
      <c r="F433" s="287" t="s">
        <v>425</v>
      </c>
      <c r="G433" s="117" t="s">
        <v>426</v>
      </c>
      <c r="H433" s="117" t="s">
        <v>20</v>
      </c>
      <c r="I433" s="117"/>
      <c r="J433" s="203">
        <v>3500</v>
      </c>
      <c r="K433" s="117" t="s">
        <v>356</v>
      </c>
      <c r="L433" s="216">
        <v>25</v>
      </c>
      <c r="M433" s="4" t="s">
        <v>1267</v>
      </c>
    </row>
    <row r="434" spans="2:13" s="4" customFormat="1" x14ac:dyDescent="0.25">
      <c r="B434" s="117" t="s">
        <v>353</v>
      </c>
      <c r="C434" s="286" t="s">
        <v>354</v>
      </c>
      <c r="D434" s="117" t="s">
        <v>930</v>
      </c>
      <c r="E434" s="286" t="s">
        <v>931</v>
      </c>
      <c r="F434" s="287" t="s">
        <v>468</v>
      </c>
      <c r="G434" s="117" t="s">
        <v>469</v>
      </c>
      <c r="H434" s="117" t="s">
        <v>20</v>
      </c>
      <c r="I434" s="117"/>
      <c r="J434" s="203">
        <v>3500</v>
      </c>
      <c r="K434" s="117" t="s">
        <v>356</v>
      </c>
      <c r="L434" s="216">
        <v>5</v>
      </c>
    </row>
    <row r="435" spans="2:13" s="4" customFormat="1" x14ac:dyDescent="0.25">
      <c r="B435" s="117" t="s">
        <v>353</v>
      </c>
      <c r="C435" s="286" t="s">
        <v>354</v>
      </c>
      <c r="D435" s="117" t="s">
        <v>357</v>
      </c>
      <c r="E435" s="286" t="s">
        <v>358</v>
      </c>
      <c r="F435" s="287" t="s">
        <v>423</v>
      </c>
      <c r="G435" s="117" t="s">
        <v>424</v>
      </c>
      <c r="H435" s="117" t="s">
        <v>20</v>
      </c>
      <c r="I435" s="117"/>
      <c r="J435" s="203">
        <v>3500</v>
      </c>
      <c r="K435" s="117" t="s">
        <v>356</v>
      </c>
      <c r="L435" s="216">
        <v>50</v>
      </c>
    </row>
    <row r="436" spans="2:13" s="4" customFormat="1" x14ac:dyDescent="0.25">
      <c r="B436" s="117" t="s">
        <v>353</v>
      </c>
      <c r="C436" s="286" t="s">
        <v>354</v>
      </c>
      <c r="D436" s="117" t="s">
        <v>357</v>
      </c>
      <c r="E436" s="286" t="s">
        <v>358</v>
      </c>
      <c r="F436" s="287" t="s">
        <v>892</v>
      </c>
      <c r="G436" s="117" t="s">
        <v>893</v>
      </c>
      <c r="H436" s="117" t="s">
        <v>20</v>
      </c>
      <c r="I436" s="117"/>
      <c r="J436" s="203">
        <v>3500</v>
      </c>
      <c r="K436" s="117" t="s">
        <v>356</v>
      </c>
      <c r="L436" s="216">
        <v>5</v>
      </c>
    </row>
    <row r="437" spans="2:13" s="4" customFormat="1" x14ac:dyDescent="0.25">
      <c r="B437" s="117" t="s">
        <v>353</v>
      </c>
      <c r="C437" s="286" t="s">
        <v>354</v>
      </c>
      <c r="D437" s="117" t="s">
        <v>357</v>
      </c>
      <c r="E437" s="286" t="s">
        <v>358</v>
      </c>
      <c r="F437" s="287" t="s">
        <v>520</v>
      </c>
      <c r="G437" s="117" t="s">
        <v>521</v>
      </c>
      <c r="H437" s="117" t="s">
        <v>20</v>
      </c>
      <c r="I437" s="117"/>
      <c r="J437" s="203">
        <v>3500</v>
      </c>
      <c r="K437" s="117" t="s">
        <v>356</v>
      </c>
      <c r="L437" s="216">
        <v>35</v>
      </c>
    </row>
    <row r="438" spans="2:13" s="4" customFormat="1" x14ac:dyDescent="0.25">
      <c r="B438" s="117" t="s">
        <v>353</v>
      </c>
      <c r="C438" s="286" t="s">
        <v>354</v>
      </c>
      <c r="D438" s="117" t="s">
        <v>357</v>
      </c>
      <c r="E438" s="286" t="s">
        <v>358</v>
      </c>
      <c r="F438" s="287" t="s">
        <v>425</v>
      </c>
      <c r="G438" s="117" t="s">
        <v>426</v>
      </c>
      <c r="H438" s="117" t="s">
        <v>20</v>
      </c>
      <c r="I438" s="117"/>
      <c r="J438" s="203">
        <v>3500</v>
      </c>
      <c r="K438" s="117" t="s">
        <v>356</v>
      </c>
      <c r="L438" s="216">
        <v>10</v>
      </c>
    </row>
    <row r="439" spans="2:13" s="4" customFormat="1" x14ac:dyDescent="0.25">
      <c r="B439" s="117" t="s">
        <v>353</v>
      </c>
      <c r="C439" s="286" t="s">
        <v>354</v>
      </c>
      <c r="D439" s="117" t="s">
        <v>357</v>
      </c>
      <c r="E439" s="286" t="s">
        <v>358</v>
      </c>
      <c r="F439" s="287" t="s">
        <v>478</v>
      </c>
      <c r="G439" s="117" t="s">
        <v>479</v>
      </c>
      <c r="H439" s="117" t="s">
        <v>20</v>
      </c>
      <c r="I439" s="117"/>
      <c r="J439" s="203">
        <v>3500</v>
      </c>
      <c r="K439" s="117" t="s">
        <v>356</v>
      </c>
      <c r="L439" s="216">
        <v>50</v>
      </c>
    </row>
    <row r="440" spans="2:13" s="4" customFormat="1" x14ac:dyDescent="0.25">
      <c r="B440" s="117" t="s">
        <v>353</v>
      </c>
      <c r="C440" s="286" t="s">
        <v>354</v>
      </c>
      <c r="D440" s="117" t="s">
        <v>357</v>
      </c>
      <c r="E440" s="286" t="s">
        <v>358</v>
      </c>
      <c r="F440" s="287" t="s">
        <v>530</v>
      </c>
      <c r="G440" s="117" t="s">
        <v>531</v>
      </c>
      <c r="H440" s="117" t="s">
        <v>20</v>
      </c>
      <c r="I440" s="117"/>
      <c r="J440" s="203">
        <v>3500</v>
      </c>
      <c r="K440" s="117" t="s">
        <v>356</v>
      </c>
      <c r="L440" s="216">
        <v>5</v>
      </c>
    </row>
    <row r="441" spans="2:13" s="4" customFormat="1" x14ac:dyDescent="0.25">
      <c r="B441" s="117" t="s">
        <v>353</v>
      </c>
      <c r="C441" s="286" t="s">
        <v>354</v>
      </c>
      <c r="D441" s="117" t="s">
        <v>932</v>
      </c>
      <c r="E441" s="286" t="s">
        <v>933</v>
      </c>
      <c r="F441" s="287" t="s">
        <v>437</v>
      </c>
      <c r="G441" s="117" t="s">
        <v>438</v>
      </c>
      <c r="H441" s="117" t="s">
        <v>20</v>
      </c>
      <c r="I441" s="117"/>
      <c r="J441" s="203">
        <v>3500</v>
      </c>
      <c r="K441" s="117" t="s">
        <v>356</v>
      </c>
      <c r="L441" s="216">
        <v>10</v>
      </c>
    </row>
    <row r="442" spans="2:13" s="4" customFormat="1" x14ac:dyDescent="0.25">
      <c r="B442" s="117" t="s">
        <v>353</v>
      </c>
      <c r="C442" s="286" t="s">
        <v>354</v>
      </c>
      <c r="D442" s="117" t="s">
        <v>932</v>
      </c>
      <c r="E442" s="286" t="s">
        <v>933</v>
      </c>
      <c r="F442" s="287" t="s">
        <v>934</v>
      </c>
      <c r="G442" s="117" t="s">
        <v>935</v>
      </c>
      <c r="H442" s="117" t="s">
        <v>20</v>
      </c>
      <c r="I442" s="117"/>
      <c r="J442" s="203">
        <v>3500</v>
      </c>
      <c r="K442" s="117" t="s">
        <v>356</v>
      </c>
      <c r="L442" s="216">
        <v>5</v>
      </c>
    </row>
    <row r="443" spans="2:13" s="4" customFormat="1" x14ac:dyDescent="0.25">
      <c r="B443" s="117" t="s">
        <v>353</v>
      </c>
      <c r="C443" s="286" t="s">
        <v>354</v>
      </c>
      <c r="D443" s="117" t="s">
        <v>932</v>
      </c>
      <c r="E443" s="286" t="s">
        <v>933</v>
      </c>
      <c r="F443" s="287" t="s">
        <v>520</v>
      </c>
      <c r="G443" s="117" t="s">
        <v>521</v>
      </c>
      <c r="H443" s="117" t="s">
        <v>20</v>
      </c>
      <c r="I443" s="117"/>
      <c r="J443" s="203">
        <v>3500</v>
      </c>
      <c r="K443" s="117" t="s">
        <v>356</v>
      </c>
      <c r="L443" s="216">
        <v>5</v>
      </c>
      <c r="M443" s="4" t="s">
        <v>1268</v>
      </c>
    </row>
    <row r="444" spans="2:13" s="4" customFormat="1" x14ac:dyDescent="0.25">
      <c r="B444" s="117" t="s">
        <v>353</v>
      </c>
      <c r="C444" s="286" t="s">
        <v>354</v>
      </c>
      <c r="D444" s="286" t="s">
        <v>933</v>
      </c>
      <c r="E444" s="286" t="s">
        <v>1644</v>
      </c>
      <c r="F444" s="287">
        <v>5169</v>
      </c>
      <c r="G444" s="286" t="s">
        <v>426</v>
      </c>
      <c r="H444" s="117"/>
      <c r="I444" s="117"/>
      <c r="J444" s="203">
        <v>3500</v>
      </c>
      <c r="K444" s="117" t="s">
        <v>356</v>
      </c>
      <c r="L444" s="216">
        <v>140</v>
      </c>
      <c r="M444" s="4" t="s">
        <v>1645</v>
      </c>
    </row>
    <row r="445" spans="2:13" s="4" customFormat="1" x14ac:dyDescent="0.25">
      <c r="B445" s="117" t="s">
        <v>353</v>
      </c>
      <c r="C445" s="286" t="s">
        <v>354</v>
      </c>
      <c r="D445" s="117" t="s">
        <v>932</v>
      </c>
      <c r="E445" s="286" t="s">
        <v>933</v>
      </c>
      <c r="F445" s="287" t="s">
        <v>478</v>
      </c>
      <c r="G445" s="117" t="s">
        <v>479</v>
      </c>
      <c r="H445" s="117" t="s">
        <v>20</v>
      </c>
      <c r="I445" s="117"/>
      <c r="J445" s="203">
        <v>3500</v>
      </c>
      <c r="K445" s="117" t="s">
        <v>356</v>
      </c>
      <c r="L445" s="216">
        <v>5</v>
      </c>
    </row>
    <row r="446" spans="2:13" s="4" customFormat="1" x14ac:dyDescent="0.25">
      <c r="B446" s="117" t="s">
        <v>353</v>
      </c>
      <c r="C446" s="286" t="s">
        <v>354</v>
      </c>
      <c r="D446" s="117" t="s">
        <v>932</v>
      </c>
      <c r="E446" s="286" t="s">
        <v>933</v>
      </c>
      <c r="F446" s="287" t="s">
        <v>490</v>
      </c>
      <c r="G446" s="117" t="s">
        <v>491</v>
      </c>
      <c r="H446" s="117" t="s">
        <v>20</v>
      </c>
      <c r="I446" s="117"/>
      <c r="J446" s="203">
        <v>3500</v>
      </c>
      <c r="K446" s="117" t="s">
        <v>356</v>
      </c>
      <c r="L446" s="216">
        <v>10</v>
      </c>
    </row>
    <row r="447" spans="2:13" s="4" customFormat="1" x14ac:dyDescent="0.25">
      <c r="B447" s="117" t="s">
        <v>353</v>
      </c>
      <c r="C447" s="286" t="s">
        <v>354</v>
      </c>
      <c r="D447" s="117" t="s">
        <v>932</v>
      </c>
      <c r="E447" s="286" t="s">
        <v>933</v>
      </c>
      <c r="F447" s="287" t="s">
        <v>496</v>
      </c>
      <c r="G447" s="117" t="s">
        <v>497</v>
      </c>
      <c r="H447" s="117" t="s">
        <v>20</v>
      </c>
      <c r="I447" s="117"/>
      <c r="J447" s="203">
        <v>3500</v>
      </c>
      <c r="K447" s="117" t="s">
        <v>356</v>
      </c>
      <c r="L447" s="216">
        <v>30</v>
      </c>
      <c r="M447" s="4" t="s">
        <v>1269</v>
      </c>
    </row>
    <row r="448" spans="2:13" s="4" customFormat="1" x14ac:dyDescent="0.25">
      <c r="B448" s="117" t="s">
        <v>353</v>
      </c>
      <c r="C448" s="286" t="s">
        <v>354</v>
      </c>
      <c r="D448" s="117" t="s">
        <v>936</v>
      </c>
      <c r="E448" s="286" t="s">
        <v>937</v>
      </c>
      <c r="F448" s="287" t="s">
        <v>938</v>
      </c>
      <c r="G448" s="117" t="s">
        <v>939</v>
      </c>
      <c r="H448" s="117" t="s">
        <v>20</v>
      </c>
      <c r="I448" s="117"/>
      <c r="J448" s="203">
        <v>3500</v>
      </c>
      <c r="K448" s="117" t="s">
        <v>356</v>
      </c>
      <c r="L448" s="216">
        <v>220</v>
      </c>
      <c r="M448" s="4" t="s">
        <v>1270</v>
      </c>
    </row>
    <row r="449" spans="2:13" s="4" customFormat="1" x14ac:dyDescent="0.25">
      <c r="B449" s="117" t="s">
        <v>353</v>
      </c>
      <c r="C449" s="286" t="s">
        <v>354</v>
      </c>
      <c r="D449" s="117" t="s">
        <v>936</v>
      </c>
      <c r="E449" s="286" t="s">
        <v>937</v>
      </c>
      <c r="F449" s="287" t="s">
        <v>453</v>
      </c>
      <c r="G449" s="117" t="s">
        <v>454</v>
      </c>
      <c r="H449" s="117" t="s">
        <v>20</v>
      </c>
      <c r="I449" s="117"/>
      <c r="J449" s="203">
        <v>3500</v>
      </c>
      <c r="K449" s="117" t="s">
        <v>356</v>
      </c>
      <c r="L449" s="216">
        <v>15</v>
      </c>
      <c r="M449" s="4" t="s">
        <v>1271</v>
      </c>
    </row>
    <row r="450" spans="2:13" s="4" customFormat="1" x14ac:dyDescent="0.25">
      <c r="B450" s="117" t="s">
        <v>353</v>
      </c>
      <c r="C450" s="286" t="s">
        <v>354</v>
      </c>
      <c r="D450" s="117" t="s">
        <v>940</v>
      </c>
      <c r="E450" s="286" t="s">
        <v>941</v>
      </c>
      <c r="F450" s="287" t="s">
        <v>425</v>
      </c>
      <c r="G450" s="117" t="s">
        <v>426</v>
      </c>
      <c r="H450" s="117" t="s">
        <v>20</v>
      </c>
      <c r="I450" s="117"/>
      <c r="J450" s="203">
        <v>3500</v>
      </c>
      <c r="K450" s="117" t="s">
        <v>356</v>
      </c>
      <c r="L450" s="216">
        <v>205</v>
      </c>
      <c r="M450" s="4" t="s">
        <v>1272</v>
      </c>
    </row>
    <row r="451" spans="2:13" s="4" customFormat="1" x14ac:dyDescent="0.25">
      <c r="B451" s="117" t="s">
        <v>353</v>
      </c>
      <c r="C451" s="286" t="s">
        <v>354</v>
      </c>
      <c r="D451" s="117" t="s">
        <v>940</v>
      </c>
      <c r="E451" s="286" t="s">
        <v>941</v>
      </c>
      <c r="F451" s="287" t="s">
        <v>478</v>
      </c>
      <c r="G451" s="117" t="s">
        <v>479</v>
      </c>
      <c r="H451" s="117" t="s">
        <v>20</v>
      </c>
      <c r="I451" s="117"/>
      <c r="J451" s="203">
        <v>3500</v>
      </c>
      <c r="K451" s="117" t="s">
        <v>356</v>
      </c>
      <c r="L451" s="216">
        <v>20</v>
      </c>
    </row>
    <row r="452" spans="2:13" s="4" customFormat="1" x14ac:dyDescent="0.25">
      <c r="B452" s="117" t="s">
        <v>353</v>
      </c>
      <c r="C452" s="286" t="s">
        <v>354</v>
      </c>
      <c r="D452" s="117" t="s">
        <v>198</v>
      </c>
      <c r="E452" s="286" t="s">
        <v>199</v>
      </c>
      <c r="F452" s="287" t="s">
        <v>678</v>
      </c>
      <c r="G452" s="117" t="s">
        <v>679</v>
      </c>
      <c r="H452" s="117" t="s">
        <v>20</v>
      </c>
      <c r="I452" s="117"/>
      <c r="J452" s="117">
        <v>3600</v>
      </c>
      <c r="K452" s="117" t="s">
        <v>195</v>
      </c>
      <c r="L452" s="216">
        <v>50</v>
      </c>
    </row>
    <row r="453" spans="2:13" s="4" customFormat="1" x14ac:dyDescent="0.25">
      <c r="B453" s="117" t="s">
        <v>353</v>
      </c>
      <c r="C453" s="286" t="s">
        <v>354</v>
      </c>
      <c r="D453" s="117" t="s">
        <v>198</v>
      </c>
      <c r="E453" s="286" t="s">
        <v>199</v>
      </c>
      <c r="F453" s="287" t="s">
        <v>680</v>
      </c>
      <c r="G453" s="117" t="s">
        <v>681</v>
      </c>
      <c r="H453" s="117" t="s">
        <v>20</v>
      </c>
      <c r="I453" s="117"/>
      <c r="J453" s="117">
        <v>3500</v>
      </c>
      <c r="K453" s="117" t="s">
        <v>356</v>
      </c>
      <c r="L453" s="216">
        <v>100</v>
      </c>
    </row>
    <row r="454" spans="2:13" s="4" customFormat="1" x14ac:dyDescent="0.25">
      <c r="B454" s="117" t="s">
        <v>353</v>
      </c>
      <c r="C454" s="286" t="s">
        <v>354</v>
      </c>
      <c r="D454" s="117" t="s">
        <v>198</v>
      </c>
      <c r="E454" s="286" t="s">
        <v>199</v>
      </c>
      <c r="F454" s="287" t="s">
        <v>423</v>
      </c>
      <c r="G454" s="117" t="s">
        <v>424</v>
      </c>
      <c r="H454" s="117" t="s">
        <v>20</v>
      </c>
      <c r="I454" s="117"/>
      <c r="J454" s="117">
        <v>3600</v>
      </c>
      <c r="K454" s="117" t="s">
        <v>195</v>
      </c>
      <c r="L454" s="216">
        <v>150</v>
      </c>
    </row>
    <row r="455" spans="2:13" s="4" customFormat="1" x14ac:dyDescent="0.25">
      <c r="B455" s="117" t="s">
        <v>353</v>
      </c>
      <c r="C455" s="286" t="s">
        <v>354</v>
      </c>
      <c r="D455" s="117" t="s">
        <v>942</v>
      </c>
      <c r="E455" s="286" t="s">
        <v>943</v>
      </c>
      <c r="F455" s="287" t="s">
        <v>449</v>
      </c>
      <c r="G455" s="117" t="s">
        <v>450</v>
      </c>
      <c r="H455" s="117" t="s">
        <v>20</v>
      </c>
      <c r="I455" s="117"/>
      <c r="J455" s="117">
        <v>3600</v>
      </c>
      <c r="K455" s="117" t="s">
        <v>195</v>
      </c>
      <c r="L455" s="216">
        <v>65</v>
      </c>
      <c r="M455" s="9" t="s">
        <v>1189</v>
      </c>
    </row>
    <row r="456" spans="2:13" s="4" customFormat="1" x14ac:dyDescent="0.25">
      <c r="B456" s="117" t="s">
        <v>353</v>
      </c>
      <c r="C456" s="286" t="s">
        <v>354</v>
      </c>
      <c r="D456" s="117" t="s">
        <v>942</v>
      </c>
      <c r="E456" s="286" t="s">
        <v>943</v>
      </c>
      <c r="F456" s="287" t="s">
        <v>809</v>
      </c>
      <c r="G456" s="117" t="s">
        <v>810</v>
      </c>
      <c r="H456" s="117" t="s">
        <v>20</v>
      </c>
      <c r="I456" s="117"/>
      <c r="J456" s="117">
        <v>3600</v>
      </c>
      <c r="K456" s="117" t="s">
        <v>195</v>
      </c>
      <c r="L456" s="216">
        <v>20</v>
      </c>
    </row>
    <row r="457" spans="2:13" s="4" customFormat="1" x14ac:dyDescent="0.25">
      <c r="B457" s="117" t="s">
        <v>353</v>
      </c>
      <c r="C457" s="286" t="s">
        <v>354</v>
      </c>
      <c r="D457" s="117" t="s">
        <v>942</v>
      </c>
      <c r="E457" s="286" t="s">
        <v>943</v>
      </c>
      <c r="F457" s="287" t="s">
        <v>811</v>
      </c>
      <c r="G457" s="117" t="s">
        <v>812</v>
      </c>
      <c r="H457" s="117" t="s">
        <v>20</v>
      </c>
      <c r="I457" s="117"/>
      <c r="J457" s="117">
        <v>3600</v>
      </c>
      <c r="K457" s="117" t="s">
        <v>195</v>
      </c>
      <c r="L457" s="216">
        <v>5</v>
      </c>
    </row>
    <row r="458" spans="2:13" s="4" customFormat="1" x14ac:dyDescent="0.25">
      <c r="B458" s="117" t="s">
        <v>353</v>
      </c>
      <c r="C458" s="286" t="s">
        <v>354</v>
      </c>
      <c r="D458" s="117" t="s">
        <v>944</v>
      </c>
      <c r="E458" s="290" t="s">
        <v>945</v>
      </c>
      <c r="F458" s="287" t="s">
        <v>457</v>
      </c>
      <c r="G458" s="117" t="s">
        <v>458</v>
      </c>
      <c r="H458" s="117" t="s">
        <v>20</v>
      </c>
      <c r="I458" s="117"/>
      <c r="J458" s="203">
        <v>3900</v>
      </c>
      <c r="K458" s="117" t="s">
        <v>459</v>
      </c>
      <c r="L458" s="216">
        <v>400</v>
      </c>
      <c r="M458" s="4" t="s">
        <v>1257</v>
      </c>
    </row>
    <row r="459" spans="2:13" s="4" customFormat="1" x14ac:dyDescent="0.25">
      <c r="B459" s="117"/>
      <c r="C459" s="286"/>
      <c r="D459" s="117"/>
      <c r="E459" s="286"/>
      <c r="F459" s="287"/>
      <c r="G459" s="117"/>
      <c r="H459" s="117"/>
      <c r="I459" s="117"/>
      <c r="J459" s="292"/>
      <c r="K459" s="117"/>
      <c r="L459" s="216"/>
    </row>
    <row r="460" spans="2:13" s="4" customFormat="1" x14ac:dyDescent="0.25">
      <c r="B460" s="117" t="s">
        <v>359</v>
      </c>
      <c r="C460" s="286" t="s">
        <v>360</v>
      </c>
      <c r="D460" s="117" t="s">
        <v>948</v>
      </c>
      <c r="E460" s="286" t="s">
        <v>949</v>
      </c>
      <c r="F460" s="287" t="s">
        <v>602</v>
      </c>
      <c r="G460" s="117" t="s">
        <v>603</v>
      </c>
      <c r="H460" s="117" t="s">
        <v>20</v>
      </c>
      <c r="I460" s="117"/>
      <c r="J460" s="117">
        <v>8100</v>
      </c>
      <c r="K460" s="117" t="s">
        <v>950</v>
      </c>
      <c r="L460" s="216">
        <v>11601</v>
      </c>
      <c r="M460" s="4" t="s">
        <v>1711</v>
      </c>
    </row>
    <row r="461" spans="2:13" s="4" customFormat="1" x14ac:dyDescent="0.25">
      <c r="B461" s="117" t="s">
        <v>359</v>
      </c>
      <c r="C461" s="286" t="s">
        <v>360</v>
      </c>
      <c r="D461" s="117" t="s">
        <v>180</v>
      </c>
      <c r="E461" s="286" t="s">
        <v>181</v>
      </c>
      <c r="F461" s="287" t="s">
        <v>602</v>
      </c>
      <c r="G461" s="117" t="s">
        <v>603</v>
      </c>
      <c r="H461" s="117" t="s">
        <v>182</v>
      </c>
      <c r="I461" s="117" t="s">
        <v>183</v>
      </c>
      <c r="J461" s="117">
        <v>8100</v>
      </c>
      <c r="K461" s="117" t="s">
        <v>950</v>
      </c>
      <c r="L461" s="216">
        <v>1080</v>
      </c>
      <c r="M461" s="4" t="s">
        <v>1475</v>
      </c>
    </row>
    <row r="462" spans="2:13" s="4" customFormat="1" x14ac:dyDescent="0.25">
      <c r="B462" s="117"/>
      <c r="C462" s="286"/>
      <c r="D462" s="117"/>
      <c r="E462" s="286"/>
      <c r="F462" s="287"/>
      <c r="G462" s="117"/>
      <c r="H462" s="117"/>
      <c r="I462" s="117"/>
      <c r="J462" s="117"/>
      <c r="K462" s="117"/>
      <c r="L462" s="216"/>
    </row>
    <row r="463" spans="2:13" s="4" customFormat="1" x14ac:dyDescent="0.25">
      <c r="B463" s="287">
        <v>5512</v>
      </c>
      <c r="C463" s="286" t="s">
        <v>1747</v>
      </c>
      <c r="D463" s="117" t="s">
        <v>946</v>
      </c>
      <c r="E463" s="286" t="s">
        <v>947</v>
      </c>
      <c r="F463" s="287" t="s">
        <v>870</v>
      </c>
      <c r="G463" s="117" t="s">
        <v>871</v>
      </c>
      <c r="H463" s="117" t="s">
        <v>20</v>
      </c>
      <c r="I463" s="117"/>
      <c r="J463" s="203">
        <v>2000</v>
      </c>
      <c r="K463" s="117" t="s">
        <v>382</v>
      </c>
      <c r="L463" s="216">
        <v>20</v>
      </c>
    </row>
    <row r="464" spans="2:13" s="4" customFormat="1" x14ac:dyDescent="0.25">
      <c r="B464" s="117"/>
      <c r="C464" s="286"/>
      <c r="D464" s="117"/>
      <c r="E464" s="286"/>
      <c r="F464" s="287"/>
      <c r="G464" s="117"/>
      <c r="H464" s="117"/>
      <c r="I464" s="117"/>
      <c r="J464" s="117"/>
      <c r="K464" s="117"/>
      <c r="L464" s="216"/>
    </row>
    <row r="465" spans="2:13" s="4" customFormat="1" x14ac:dyDescent="0.25">
      <c r="B465" s="117" t="s">
        <v>951</v>
      </c>
      <c r="C465" s="286" t="s">
        <v>952</v>
      </c>
      <c r="D465" s="117" t="s">
        <v>649</v>
      </c>
      <c r="E465" s="286" t="s">
        <v>650</v>
      </c>
      <c r="F465" s="287" t="s">
        <v>449</v>
      </c>
      <c r="G465" s="117" t="s">
        <v>450</v>
      </c>
      <c r="H465" s="117" t="s">
        <v>20</v>
      </c>
      <c r="I465" s="117"/>
      <c r="J465" s="117">
        <v>1100</v>
      </c>
      <c r="K465" s="117" t="s">
        <v>1743</v>
      </c>
      <c r="L465" s="216">
        <v>200</v>
      </c>
      <c r="M465" s="4" t="s">
        <v>1217</v>
      </c>
    </row>
    <row r="466" spans="2:13" s="4" customFormat="1" x14ac:dyDescent="0.25">
      <c r="B466" s="117" t="s">
        <v>951</v>
      </c>
      <c r="C466" s="286" t="s">
        <v>952</v>
      </c>
      <c r="D466" s="117" t="s">
        <v>649</v>
      </c>
      <c r="E466" s="286" t="s">
        <v>650</v>
      </c>
      <c r="F466" s="287" t="s">
        <v>953</v>
      </c>
      <c r="G466" s="117" t="s">
        <v>954</v>
      </c>
      <c r="H466" s="117" t="s">
        <v>20</v>
      </c>
      <c r="I466" s="117"/>
      <c r="J466" s="117">
        <v>1100</v>
      </c>
      <c r="K466" s="117" t="s">
        <v>1743</v>
      </c>
      <c r="L466" s="216">
        <v>4500</v>
      </c>
      <c r="M466" s="4" t="s">
        <v>1219</v>
      </c>
    </row>
    <row r="467" spans="2:13" s="4" customFormat="1" x14ac:dyDescent="0.25">
      <c r="B467" s="117" t="s">
        <v>951</v>
      </c>
      <c r="C467" s="286" t="s">
        <v>952</v>
      </c>
      <c r="D467" s="117" t="s">
        <v>649</v>
      </c>
      <c r="E467" s="286" t="s">
        <v>650</v>
      </c>
      <c r="F467" s="287" t="s">
        <v>809</v>
      </c>
      <c r="G467" s="117" t="s">
        <v>810</v>
      </c>
      <c r="H467" s="117" t="s">
        <v>20</v>
      </c>
      <c r="I467" s="117"/>
      <c r="J467" s="117">
        <v>1100</v>
      </c>
      <c r="K467" s="117" t="s">
        <v>1743</v>
      </c>
      <c r="L467" s="216">
        <f>L466*0.35</f>
        <v>1575</v>
      </c>
    </row>
    <row r="468" spans="2:13" s="4" customFormat="1" x14ac:dyDescent="0.25">
      <c r="B468" s="117" t="s">
        <v>951</v>
      </c>
      <c r="C468" s="286" t="s">
        <v>952</v>
      </c>
      <c r="D468" s="117" t="s">
        <v>649</v>
      </c>
      <c r="E468" s="286" t="s">
        <v>650</v>
      </c>
      <c r="F468" s="287" t="s">
        <v>811</v>
      </c>
      <c r="G468" s="117" t="s">
        <v>812</v>
      </c>
      <c r="H468" s="117" t="s">
        <v>20</v>
      </c>
      <c r="I468" s="117"/>
      <c r="J468" s="117">
        <v>1100</v>
      </c>
      <c r="K468" s="117" t="s">
        <v>1743</v>
      </c>
      <c r="L468" s="216">
        <f>L466*0.09</f>
        <v>405</v>
      </c>
      <c r="M468" s="4" t="s">
        <v>1218</v>
      </c>
    </row>
    <row r="469" spans="2:13" s="4" customFormat="1" x14ac:dyDescent="0.25">
      <c r="B469" s="117" t="s">
        <v>951</v>
      </c>
      <c r="C469" s="286" t="s">
        <v>952</v>
      </c>
      <c r="D469" s="117" t="s">
        <v>649</v>
      </c>
      <c r="E469" s="286" t="s">
        <v>650</v>
      </c>
      <c r="F469" s="287" t="s">
        <v>955</v>
      </c>
      <c r="G469" s="117" t="s">
        <v>956</v>
      </c>
      <c r="H469" s="117" t="s">
        <v>20</v>
      </c>
      <c r="I469" s="117"/>
      <c r="J469" s="117">
        <v>1100</v>
      </c>
      <c r="K469" s="117" t="s">
        <v>1743</v>
      </c>
      <c r="L469" s="216">
        <v>30</v>
      </c>
    </row>
    <row r="470" spans="2:13" s="4" customFormat="1" x14ac:dyDescent="0.25">
      <c r="B470" s="117" t="s">
        <v>951</v>
      </c>
      <c r="C470" s="286" t="s">
        <v>952</v>
      </c>
      <c r="D470" s="117" t="s">
        <v>649</v>
      </c>
      <c r="E470" s="286" t="s">
        <v>650</v>
      </c>
      <c r="F470" s="287" t="s">
        <v>437</v>
      </c>
      <c r="G470" s="117" t="s">
        <v>438</v>
      </c>
      <c r="H470" s="117" t="s">
        <v>20</v>
      </c>
      <c r="I470" s="117"/>
      <c r="J470" s="117">
        <v>1100</v>
      </c>
      <c r="K470" s="117" t="s">
        <v>1743</v>
      </c>
      <c r="L470" s="216">
        <v>10</v>
      </c>
    </row>
    <row r="471" spans="2:13" s="4" customFormat="1" x14ac:dyDescent="0.25">
      <c r="B471" s="117" t="s">
        <v>951</v>
      </c>
      <c r="C471" s="286" t="s">
        <v>952</v>
      </c>
      <c r="D471" s="117" t="s">
        <v>649</v>
      </c>
      <c r="E471" s="286" t="s">
        <v>650</v>
      </c>
      <c r="F471" s="287" t="s">
        <v>892</v>
      </c>
      <c r="G471" s="117" t="s">
        <v>893</v>
      </c>
      <c r="H471" s="117" t="s">
        <v>20</v>
      </c>
      <c r="I471" s="117"/>
      <c r="J471" s="117">
        <v>1100</v>
      </c>
      <c r="K471" s="117" t="s">
        <v>1743</v>
      </c>
      <c r="L471" s="216">
        <v>5</v>
      </c>
    </row>
    <row r="472" spans="2:13" s="4" customFormat="1" x14ac:dyDescent="0.25">
      <c r="B472" s="117" t="s">
        <v>951</v>
      </c>
      <c r="C472" s="286" t="s">
        <v>952</v>
      </c>
      <c r="D472" s="117" t="s">
        <v>649</v>
      </c>
      <c r="E472" s="286" t="s">
        <v>650</v>
      </c>
      <c r="F472" s="287" t="s">
        <v>425</v>
      </c>
      <c r="G472" s="117" t="s">
        <v>426</v>
      </c>
      <c r="H472" s="117" t="s">
        <v>20</v>
      </c>
      <c r="I472" s="117"/>
      <c r="J472" s="117">
        <v>1100</v>
      </c>
      <c r="K472" s="117" t="s">
        <v>1743</v>
      </c>
      <c r="L472" s="216">
        <v>5</v>
      </c>
    </row>
    <row r="473" spans="2:13" s="4" customFormat="1" x14ac:dyDescent="0.25">
      <c r="B473" s="117" t="s">
        <v>951</v>
      </c>
      <c r="C473" s="286" t="s">
        <v>952</v>
      </c>
      <c r="D473" s="117" t="s">
        <v>649</v>
      </c>
      <c r="E473" s="286" t="s">
        <v>650</v>
      </c>
      <c r="F473" s="287" t="s">
        <v>878</v>
      </c>
      <c r="G473" s="117" t="s">
        <v>879</v>
      </c>
      <c r="H473" s="117" t="s">
        <v>20</v>
      </c>
      <c r="I473" s="117"/>
      <c r="J473" s="117">
        <v>1100</v>
      </c>
      <c r="K473" s="117" t="s">
        <v>1743</v>
      </c>
      <c r="L473" s="216">
        <v>60</v>
      </c>
    </row>
    <row r="474" spans="2:13" s="4" customFormat="1" x14ac:dyDescent="0.25">
      <c r="B474" s="117" t="s">
        <v>951</v>
      </c>
      <c r="C474" s="286" t="s">
        <v>952</v>
      </c>
      <c r="D474" s="117" t="s">
        <v>649</v>
      </c>
      <c r="E474" s="286" t="s">
        <v>650</v>
      </c>
      <c r="F474" s="287" t="s">
        <v>490</v>
      </c>
      <c r="G474" s="117" t="s">
        <v>491</v>
      </c>
      <c r="H474" s="117" t="s">
        <v>20</v>
      </c>
      <c r="I474" s="117"/>
      <c r="J474" s="117">
        <v>1100</v>
      </c>
      <c r="K474" s="117" t="s">
        <v>1743</v>
      </c>
      <c r="L474" s="216">
        <v>60</v>
      </c>
    </row>
    <row r="475" spans="2:13" s="4" customFormat="1" x14ac:dyDescent="0.25">
      <c r="B475" s="117" t="s">
        <v>951</v>
      </c>
      <c r="C475" s="286" t="s">
        <v>952</v>
      </c>
      <c r="D475" s="117" t="s">
        <v>649</v>
      </c>
      <c r="E475" s="286" t="s">
        <v>650</v>
      </c>
      <c r="F475" s="287" t="s">
        <v>496</v>
      </c>
      <c r="G475" s="117" t="s">
        <v>497</v>
      </c>
      <c r="H475" s="117" t="s">
        <v>20</v>
      </c>
      <c r="I475" s="117"/>
      <c r="J475" s="117">
        <v>1100</v>
      </c>
      <c r="K475" s="117" t="s">
        <v>1743</v>
      </c>
      <c r="L475" s="216">
        <v>40</v>
      </c>
    </row>
    <row r="476" spans="2:13" s="4" customFormat="1" x14ac:dyDescent="0.25">
      <c r="B476" s="117" t="s">
        <v>951</v>
      </c>
      <c r="C476" s="286" t="s">
        <v>952</v>
      </c>
      <c r="D476" s="117" t="s">
        <v>649</v>
      </c>
      <c r="E476" s="286" t="s">
        <v>650</v>
      </c>
      <c r="F476" s="287" t="s">
        <v>813</v>
      </c>
      <c r="G476" s="117" t="s">
        <v>814</v>
      </c>
      <c r="H476" s="117" t="s">
        <v>20</v>
      </c>
      <c r="I476" s="117"/>
      <c r="J476" s="117">
        <v>1100</v>
      </c>
      <c r="K476" s="117" t="s">
        <v>1743</v>
      </c>
      <c r="L476" s="216">
        <v>40</v>
      </c>
    </row>
    <row r="477" spans="2:13" s="4" customFormat="1" x14ac:dyDescent="0.25">
      <c r="B477" s="117" t="s">
        <v>951</v>
      </c>
      <c r="C477" s="286" t="s">
        <v>952</v>
      </c>
      <c r="D477" s="117" t="s">
        <v>957</v>
      </c>
      <c r="E477" s="286" t="s">
        <v>958</v>
      </c>
      <c r="F477" s="287" t="s">
        <v>490</v>
      </c>
      <c r="G477" s="117" t="s">
        <v>491</v>
      </c>
      <c r="H477" s="117" t="s">
        <v>20</v>
      </c>
      <c r="I477" s="117"/>
      <c r="J477" s="117">
        <v>1100</v>
      </c>
      <c r="K477" s="117" t="s">
        <v>1743</v>
      </c>
      <c r="L477" s="216">
        <v>50</v>
      </c>
    </row>
    <row r="478" spans="2:13" s="4" customFormat="1" x14ac:dyDescent="0.25">
      <c r="B478" s="117" t="s">
        <v>951</v>
      </c>
      <c r="C478" s="286" t="s">
        <v>952</v>
      </c>
      <c r="D478" s="117" t="s">
        <v>957</v>
      </c>
      <c r="E478" s="286" t="s">
        <v>958</v>
      </c>
      <c r="F478" s="287" t="s">
        <v>496</v>
      </c>
      <c r="G478" s="117" t="s">
        <v>497</v>
      </c>
      <c r="H478" s="117" t="s">
        <v>20</v>
      </c>
      <c r="I478" s="117"/>
      <c r="J478" s="117">
        <v>1100</v>
      </c>
      <c r="K478" s="117" t="s">
        <v>1743</v>
      </c>
      <c r="L478" s="216">
        <v>20</v>
      </c>
    </row>
    <row r="479" spans="2:13" s="4" customFormat="1" x14ac:dyDescent="0.25">
      <c r="B479" s="117" t="s">
        <v>951</v>
      </c>
      <c r="C479" s="286" t="s">
        <v>952</v>
      </c>
      <c r="D479" s="117" t="s">
        <v>959</v>
      </c>
      <c r="E479" s="286" t="s">
        <v>960</v>
      </c>
      <c r="F479" s="287" t="s">
        <v>490</v>
      </c>
      <c r="G479" s="117" t="s">
        <v>491</v>
      </c>
      <c r="H479" s="117" t="s">
        <v>20</v>
      </c>
      <c r="I479" s="117"/>
      <c r="J479" s="117">
        <v>1100</v>
      </c>
      <c r="K479" s="117" t="s">
        <v>1743</v>
      </c>
      <c r="L479" s="216">
        <v>50</v>
      </c>
    </row>
    <row r="480" spans="2:13" s="4" customFormat="1" x14ac:dyDescent="0.25">
      <c r="B480" s="117" t="s">
        <v>951</v>
      </c>
      <c r="C480" s="286" t="s">
        <v>952</v>
      </c>
      <c r="D480" s="117" t="s">
        <v>959</v>
      </c>
      <c r="E480" s="286" t="s">
        <v>960</v>
      </c>
      <c r="F480" s="287" t="s">
        <v>496</v>
      </c>
      <c r="G480" s="117" t="s">
        <v>497</v>
      </c>
      <c r="H480" s="117" t="s">
        <v>20</v>
      </c>
      <c r="I480" s="117"/>
      <c r="J480" s="117">
        <v>1100</v>
      </c>
      <c r="K480" s="117" t="s">
        <v>1743</v>
      </c>
      <c r="L480" s="216">
        <v>20</v>
      </c>
    </row>
    <row r="481" spans="2:13" s="4" customFormat="1" x14ac:dyDescent="0.25">
      <c r="B481" s="117" t="s">
        <v>951</v>
      </c>
      <c r="C481" s="286" t="s">
        <v>952</v>
      </c>
      <c r="D481" s="117" t="s">
        <v>961</v>
      </c>
      <c r="E481" s="286" t="s">
        <v>962</v>
      </c>
      <c r="F481" s="287" t="s">
        <v>963</v>
      </c>
      <c r="G481" s="117" t="s">
        <v>964</v>
      </c>
      <c r="H481" s="117" t="s">
        <v>20</v>
      </c>
      <c r="I481" s="117"/>
      <c r="J481" s="117">
        <v>1100</v>
      </c>
      <c r="K481" s="117" t="s">
        <v>1743</v>
      </c>
      <c r="L481" s="216">
        <v>150</v>
      </c>
    </row>
    <row r="482" spans="2:13" s="4" customFormat="1" x14ac:dyDescent="0.25">
      <c r="B482" s="117" t="s">
        <v>951</v>
      </c>
      <c r="C482" s="286" t="s">
        <v>952</v>
      </c>
      <c r="D482" s="117" t="s">
        <v>961</v>
      </c>
      <c r="E482" s="286" t="s">
        <v>962</v>
      </c>
      <c r="F482" s="287" t="s">
        <v>955</v>
      </c>
      <c r="G482" s="117" t="s">
        <v>956</v>
      </c>
      <c r="H482" s="117" t="s">
        <v>20</v>
      </c>
      <c r="I482" s="117"/>
      <c r="J482" s="117">
        <v>1100</v>
      </c>
      <c r="K482" s="117" t="s">
        <v>1743</v>
      </c>
      <c r="L482" s="216">
        <v>70</v>
      </c>
    </row>
    <row r="483" spans="2:13" s="4" customFormat="1" x14ac:dyDescent="0.25">
      <c r="B483" s="117" t="s">
        <v>951</v>
      </c>
      <c r="C483" s="286" t="s">
        <v>952</v>
      </c>
      <c r="D483" s="117" t="s">
        <v>379</v>
      </c>
      <c r="E483" s="286" t="s">
        <v>380</v>
      </c>
      <c r="F483" s="287" t="s">
        <v>490</v>
      </c>
      <c r="G483" s="117" t="s">
        <v>491</v>
      </c>
      <c r="H483" s="117" t="s">
        <v>20</v>
      </c>
      <c r="I483" s="117"/>
      <c r="J483" s="203">
        <v>2000</v>
      </c>
      <c r="K483" s="117" t="s">
        <v>382</v>
      </c>
      <c r="L483" s="216">
        <v>60</v>
      </c>
    </row>
    <row r="484" spans="2:13" s="4" customFormat="1" x14ac:dyDescent="0.25">
      <c r="B484" s="117"/>
      <c r="C484" s="286"/>
      <c r="D484" s="117"/>
      <c r="E484" s="286"/>
      <c r="F484" s="287"/>
      <c r="G484" s="117"/>
      <c r="H484" s="117"/>
      <c r="I484" s="117"/>
      <c r="J484" s="292"/>
      <c r="K484" s="117"/>
      <c r="L484" s="216"/>
    </row>
    <row r="485" spans="2:13" s="4" customFormat="1" x14ac:dyDescent="0.25">
      <c r="B485" s="117" t="s">
        <v>967</v>
      </c>
      <c r="C485" s="286" t="s">
        <v>968</v>
      </c>
      <c r="D485" s="117" t="s">
        <v>969</v>
      </c>
      <c r="E485" s="286" t="s">
        <v>1748</v>
      </c>
      <c r="F485" s="287" t="s">
        <v>425</v>
      </c>
      <c r="G485" s="117" t="s">
        <v>426</v>
      </c>
      <c r="H485" s="117" t="s">
        <v>970</v>
      </c>
      <c r="I485" s="117" t="s">
        <v>971</v>
      </c>
      <c r="J485" s="203">
        <v>4200</v>
      </c>
      <c r="K485" s="117" t="s">
        <v>205</v>
      </c>
      <c r="L485" s="216">
        <v>700</v>
      </c>
      <c r="M485" s="4" t="s">
        <v>1379</v>
      </c>
    </row>
    <row r="486" spans="2:13" s="4" customFormat="1" x14ac:dyDescent="0.25">
      <c r="B486" s="117"/>
      <c r="C486" s="286"/>
      <c r="D486" s="117"/>
      <c r="E486" s="286"/>
      <c r="F486" s="287"/>
      <c r="G486" s="117"/>
      <c r="H486" s="117"/>
      <c r="I486" s="117"/>
      <c r="J486" s="203"/>
      <c r="K486" s="117"/>
      <c r="L486" s="216"/>
    </row>
    <row r="487" spans="2:13" s="4" customFormat="1" x14ac:dyDescent="0.25">
      <c r="B487" s="117" t="s">
        <v>361</v>
      </c>
      <c r="C487" s="286" t="s">
        <v>362</v>
      </c>
      <c r="D487" s="286" t="s">
        <v>650</v>
      </c>
      <c r="E487" s="286" t="s">
        <v>650</v>
      </c>
      <c r="F487" s="287">
        <v>5139</v>
      </c>
      <c r="G487" s="117" t="s">
        <v>438</v>
      </c>
      <c r="H487" s="117"/>
      <c r="I487" s="117"/>
      <c r="J487" s="117">
        <v>1100</v>
      </c>
      <c r="K487" s="117" t="s">
        <v>1743</v>
      </c>
      <c r="L487" s="216">
        <v>12</v>
      </c>
    </row>
    <row r="488" spans="2:13" s="4" customFormat="1" x14ac:dyDescent="0.25">
      <c r="B488" s="117" t="s">
        <v>361</v>
      </c>
      <c r="C488" s="286" t="s">
        <v>362</v>
      </c>
      <c r="D488" s="117" t="s">
        <v>649</v>
      </c>
      <c r="E488" s="286" t="s">
        <v>650</v>
      </c>
      <c r="F488" s="287" t="s">
        <v>496</v>
      </c>
      <c r="G488" s="117" t="s">
        <v>497</v>
      </c>
      <c r="H488" s="117" t="s">
        <v>20</v>
      </c>
      <c r="I488" s="117"/>
      <c r="J488" s="117">
        <v>1100</v>
      </c>
      <c r="K488" s="117" t="s">
        <v>1743</v>
      </c>
      <c r="L488" s="216">
        <v>30</v>
      </c>
    </row>
    <row r="489" spans="2:13" s="4" customFormat="1" x14ac:dyDescent="0.25">
      <c r="B489" s="117" t="s">
        <v>361</v>
      </c>
      <c r="C489" s="286" t="s">
        <v>362</v>
      </c>
      <c r="D489" s="295" t="s">
        <v>379</v>
      </c>
      <c r="E489" s="286" t="s">
        <v>380</v>
      </c>
      <c r="F489" s="287" t="s">
        <v>807</v>
      </c>
      <c r="G489" s="117" t="s">
        <v>808</v>
      </c>
      <c r="H489" s="117" t="s">
        <v>20</v>
      </c>
      <c r="I489" s="117"/>
      <c r="J489" s="203">
        <v>2000</v>
      </c>
      <c r="K489" s="117" t="s">
        <v>382</v>
      </c>
      <c r="L489" s="216">
        <v>86400</v>
      </c>
      <c r="M489" s="120" t="e">
        <f>(L489/#REF!)*100</f>
        <v>#REF!</v>
      </c>
    </row>
    <row r="490" spans="2:13" s="4" customFormat="1" x14ac:dyDescent="0.25">
      <c r="B490" s="117" t="s">
        <v>361</v>
      </c>
      <c r="C490" s="286" t="s">
        <v>362</v>
      </c>
      <c r="D490" s="117" t="s">
        <v>379</v>
      </c>
      <c r="E490" s="286" t="s">
        <v>380</v>
      </c>
      <c r="F490" s="287" t="s">
        <v>449</v>
      </c>
      <c r="G490" s="117" t="s">
        <v>450</v>
      </c>
      <c r="H490" s="117" t="s">
        <v>20</v>
      </c>
      <c r="I490" s="117"/>
      <c r="J490" s="203">
        <v>2000</v>
      </c>
      <c r="K490" s="117" t="s">
        <v>382</v>
      </c>
      <c r="L490" s="216">
        <v>2000</v>
      </c>
    </row>
    <row r="491" spans="2:13" s="4" customFormat="1" x14ac:dyDescent="0.25">
      <c r="B491" s="117" t="s">
        <v>361</v>
      </c>
      <c r="C491" s="286" t="s">
        <v>362</v>
      </c>
      <c r="D491" s="117" t="s">
        <v>379</v>
      </c>
      <c r="E491" s="286" t="s">
        <v>380</v>
      </c>
      <c r="F491" s="287" t="s">
        <v>809</v>
      </c>
      <c r="G491" s="117" t="s">
        <v>810</v>
      </c>
      <c r="H491" s="117" t="s">
        <v>20</v>
      </c>
      <c r="I491" s="117"/>
      <c r="J491" s="203">
        <v>2000</v>
      </c>
      <c r="K491" s="117" t="s">
        <v>382</v>
      </c>
      <c r="L491" s="216">
        <f>L489*0.35</f>
        <v>30239.999999999996</v>
      </c>
    </row>
    <row r="492" spans="2:13" s="4" customFormat="1" x14ac:dyDescent="0.25">
      <c r="B492" s="117" t="s">
        <v>361</v>
      </c>
      <c r="C492" s="286" t="s">
        <v>362</v>
      </c>
      <c r="D492" s="117" t="s">
        <v>379</v>
      </c>
      <c r="E492" s="286" t="s">
        <v>380</v>
      </c>
      <c r="F492" s="287" t="s">
        <v>811</v>
      </c>
      <c r="G492" s="117" t="s">
        <v>812</v>
      </c>
      <c r="H492" s="117" t="s">
        <v>20</v>
      </c>
      <c r="I492" s="117"/>
      <c r="J492" s="203">
        <v>2000</v>
      </c>
      <c r="K492" s="117" t="s">
        <v>382</v>
      </c>
      <c r="L492" s="216">
        <f>L489*0.09</f>
        <v>7776</v>
      </c>
    </row>
    <row r="493" spans="2:13" s="4" customFormat="1" x14ac:dyDescent="0.25">
      <c r="B493" s="117" t="s">
        <v>361</v>
      </c>
      <c r="C493" s="286" t="s">
        <v>362</v>
      </c>
      <c r="D493" s="117" t="s">
        <v>379</v>
      </c>
      <c r="E493" s="286" t="s">
        <v>380</v>
      </c>
      <c r="F493" s="287" t="s">
        <v>974</v>
      </c>
      <c r="G493" s="117" t="s">
        <v>975</v>
      </c>
      <c r="H493" s="117" t="s">
        <v>20</v>
      </c>
      <c r="I493" s="117"/>
      <c r="J493" s="203">
        <v>2000</v>
      </c>
      <c r="K493" s="117" t="s">
        <v>382</v>
      </c>
      <c r="L493" s="216">
        <v>500</v>
      </c>
    </row>
    <row r="494" spans="2:13" s="4" customFormat="1" x14ac:dyDescent="0.25">
      <c r="B494" s="117" t="s">
        <v>361</v>
      </c>
      <c r="C494" s="286" t="s">
        <v>362</v>
      </c>
      <c r="D494" s="117" t="s">
        <v>379</v>
      </c>
      <c r="E494" s="286" t="s">
        <v>380</v>
      </c>
      <c r="F494" s="287" t="s">
        <v>464</v>
      </c>
      <c r="G494" s="117" t="s">
        <v>465</v>
      </c>
      <c r="H494" s="117" t="s">
        <v>20</v>
      </c>
      <c r="I494" s="117"/>
      <c r="J494" s="203">
        <v>2000</v>
      </c>
      <c r="K494" s="117" t="s">
        <v>382</v>
      </c>
      <c r="L494" s="216">
        <v>10</v>
      </c>
    </row>
    <row r="495" spans="2:13" s="4" customFormat="1" x14ac:dyDescent="0.25">
      <c r="B495" s="117" t="s">
        <v>361</v>
      </c>
      <c r="C495" s="286" t="s">
        <v>362</v>
      </c>
      <c r="D495" s="117" t="s">
        <v>379</v>
      </c>
      <c r="E495" s="286" t="s">
        <v>380</v>
      </c>
      <c r="F495" s="287" t="s">
        <v>870</v>
      </c>
      <c r="G495" s="117" t="s">
        <v>871</v>
      </c>
      <c r="H495" s="117" t="s">
        <v>20</v>
      </c>
      <c r="I495" s="117"/>
      <c r="J495" s="203">
        <v>2000</v>
      </c>
      <c r="K495" s="117" t="s">
        <v>382</v>
      </c>
      <c r="L495" s="216">
        <v>5</v>
      </c>
    </row>
    <row r="496" spans="2:13" s="4" customFormat="1" x14ac:dyDescent="0.25">
      <c r="B496" s="117" t="s">
        <v>361</v>
      </c>
      <c r="C496" s="286" t="s">
        <v>362</v>
      </c>
      <c r="D496" s="117" t="s">
        <v>379</v>
      </c>
      <c r="E496" s="286" t="s">
        <v>380</v>
      </c>
      <c r="F496" s="287" t="s">
        <v>900</v>
      </c>
      <c r="G496" s="117" t="s">
        <v>901</v>
      </c>
      <c r="H496" s="117" t="s">
        <v>20</v>
      </c>
      <c r="I496" s="117"/>
      <c r="J496" s="203">
        <v>2000</v>
      </c>
      <c r="K496" s="117" t="s">
        <v>382</v>
      </c>
      <c r="L496" s="216">
        <v>150</v>
      </c>
      <c r="M496" s="4" t="s">
        <v>1352</v>
      </c>
    </row>
    <row r="497" spans="2:13" s="4" customFormat="1" x14ac:dyDescent="0.25">
      <c r="B497" s="117" t="s">
        <v>361</v>
      </c>
      <c r="C497" s="286" t="s">
        <v>362</v>
      </c>
      <c r="D497" s="117" t="s">
        <v>379</v>
      </c>
      <c r="E497" s="286" t="s">
        <v>380</v>
      </c>
      <c r="F497" s="287" t="s">
        <v>435</v>
      </c>
      <c r="G497" s="117" t="s">
        <v>436</v>
      </c>
      <c r="H497" s="117" t="s">
        <v>20</v>
      </c>
      <c r="I497" s="117"/>
      <c r="J497" s="203">
        <v>2000</v>
      </c>
      <c r="K497" s="117" t="s">
        <v>382</v>
      </c>
      <c r="L497" s="216">
        <v>50</v>
      </c>
    </row>
    <row r="498" spans="2:13" s="4" customFormat="1" x14ac:dyDescent="0.25">
      <c r="B498" s="117" t="s">
        <v>361</v>
      </c>
      <c r="C498" s="286" t="s">
        <v>362</v>
      </c>
      <c r="D498" s="117" t="s">
        <v>379</v>
      </c>
      <c r="E498" s="286" t="s">
        <v>380</v>
      </c>
      <c r="F498" s="287" t="s">
        <v>437</v>
      </c>
      <c r="G498" s="117" t="s">
        <v>438</v>
      </c>
      <c r="H498" s="117" t="s">
        <v>20</v>
      </c>
      <c r="I498" s="117"/>
      <c r="J498" s="203">
        <v>2000</v>
      </c>
      <c r="K498" s="117" t="s">
        <v>382</v>
      </c>
      <c r="L498" s="216">
        <v>50</v>
      </c>
    </row>
    <row r="499" spans="2:13" s="4" customFormat="1" x14ac:dyDescent="0.25">
      <c r="B499" s="117" t="s">
        <v>361</v>
      </c>
      <c r="C499" s="286" t="s">
        <v>362</v>
      </c>
      <c r="D499" s="117" t="s">
        <v>379</v>
      </c>
      <c r="E499" s="286" t="s">
        <v>380</v>
      </c>
      <c r="F499" s="287" t="s">
        <v>520</v>
      </c>
      <c r="G499" s="117" t="s">
        <v>521</v>
      </c>
      <c r="H499" s="117" t="s">
        <v>20</v>
      </c>
      <c r="I499" s="117"/>
      <c r="J499" s="203">
        <v>2000</v>
      </c>
      <c r="K499" s="117" t="s">
        <v>382</v>
      </c>
      <c r="L499" s="216">
        <v>100</v>
      </c>
      <c r="M499" s="4" t="s">
        <v>1386</v>
      </c>
    </row>
    <row r="500" spans="2:13" s="4" customFormat="1" x14ac:dyDescent="0.25">
      <c r="B500" s="117" t="s">
        <v>361</v>
      </c>
      <c r="C500" s="286" t="s">
        <v>362</v>
      </c>
      <c r="D500" s="117" t="s">
        <v>379</v>
      </c>
      <c r="E500" s="286" t="s">
        <v>380</v>
      </c>
      <c r="F500" s="287" t="s">
        <v>520</v>
      </c>
      <c r="G500" s="117" t="s">
        <v>521</v>
      </c>
      <c r="H500" s="117" t="s">
        <v>20</v>
      </c>
      <c r="I500" s="117"/>
      <c r="J500" s="117">
        <v>3600</v>
      </c>
      <c r="K500" s="117" t="s">
        <v>195</v>
      </c>
      <c r="L500" s="216">
        <v>400</v>
      </c>
      <c r="M500" s="4" t="s">
        <v>1190</v>
      </c>
    </row>
    <row r="501" spans="2:13" s="4" customFormat="1" x14ac:dyDescent="0.25">
      <c r="B501" s="117" t="s">
        <v>361</v>
      </c>
      <c r="C501" s="286" t="s">
        <v>362</v>
      </c>
      <c r="D501" s="117" t="s">
        <v>379</v>
      </c>
      <c r="E501" s="286" t="s">
        <v>380</v>
      </c>
      <c r="F501" s="287" t="s">
        <v>976</v>
      </c>
      <c r="G501" s="117" t="s">
        <v>977</v>
      </c>
      <c r="H501" s="117" t="s">
        <v>20</v>
      </c>
      <c r="I501" s="117"/>
      <c r="J501" s="203">
        <v>2000</v>
      </c>
      <c r="K501" s="117" t="s">
        <v>382</v>
      </c>
      <c r="L501" s="216">
        <v>20</v>
      </c>
    </row>
    <row r="502" spans="2:13" s="4" customFormat="1" x14ac:dyDescent="0.25">
      <c r="B502" s="117" t="s">
        <v>361</v>
      </c>
      <c r="C502" s="286" t="s">
        <v>362</v>
      </c>
      <c r="D502" s="117" t="s">
        <v>379</v>
      </c>
      <c r="E502" s="286" t="s">
        <v>380</v>
      </c>
      <c r="F502" s="287" t="s">
        <v>657</v>
      </c>
      <c r="G502" s="117" t="s">
        <v>658</v>
      </c>
      <c r="H502" s="117" t="s">
        <v>20</v>
      </c>
      <c r="I502" s="117"/>
      <c r="J502" s="203">
        <v>2000</v>
      </c>
      <c r="K502" s="117" t="s">
        <v>382</v>
      </c>
      <c r="L502" s="216">
        <v>2000</v>
      </c>
      <c r="M502" s="4" t="s">
        <v>1661</v>
      </c>
    </row>
    <row r="503" spans="2:13" s="4" customFormat="1" ht="15" customHeight="1" x14ac:dyDescent="0.25">
      <c r="B503" s="117" t="s">
        <v>361</v>
      </c>
      <c r="C503" s="286" t="s">
        <v>362</v>
      </c>
      <c r="D503" s="117" t="s">
        <v>379</v>
      </c>
      <c r="E503" s="286" t="s">
        <v>380</v>
      </c>
      <c r="F503" s="287" t="s">
        <v>425</v>
      </c>
      <c r="G503" s="117" t="s">
        <v>426</v>
      </c>
      <c r="H503" s="117" t="s">
        <v>20</v>
      </c>
      <c r="I503" s="117"/>
      <c r="J503" s="203">
        <v>2000</v>
      </c>
      <c r="K503" s="117" t="s">
        <v>382</v>
      </c>
      <c r="L503" s="216">
        <v>3550</v>
      </c>
      <c r="M503" s="4" t="s">
        <v>1734</v>
      </c>
    </row>
    <row r="504" spans="2:13" s="4" customFormat="1" x14ac:dyDescent="0.25">
      <c r="B504" s="117" t="s">
        <v>361</v>
      </c>
      <c r="C504" s="286" t="s">
        <v>362</v>
      </c>
      <c r="D504" s="117" t="s">
        <v>379</v>
      </c>
      <c r="E504" s="286" t="s">
        <v>380</v>
      </c>
      <c r="F504" s="287" t="s">
        <v>878</v>
      </c>
      <c r="G504" s="117" t="s">
        <v>879</v>
      </c>
      <c r="H504" s="117" t="s">
        <v>20</v>
      </c>
      <c r="I504" s="117"/>
      <c r="J504" s="203">
        <v>2000</v>
      </c>
      <c r="K504" s="117" t="s">
        <v>382</v>
      </c>
      <c r="L504" s="216">
        <v>200</v>
      </c>
    </row>
    <row r="505" spans="2:13" s="4" customFormat="1" x14ac:dyDescent="0.25">
      <c r="B505" s="117" t="s">
        <v>361</v>
      </c>
      <c r="C505" s="286" t="s">
        <v>362</v>
      </c>
      <c r="D505" s="117" t="s">
        <v>379</v>
      </c>
      <c r="E505" s="286" t="s">
        <v>380</v>
      </c>
      <c r="F505" s="287" t="s">
        <v>490</v>
      </c>
      <c r="G505" s="117" t="s">
        <v>491</v>
      </c>
      <c r="H505" s="117" t="s">
        <v>20</v>
      </c>
      <c r="I505" s="117"/>
      <c r="J505" s="203">
        <v>2000</v>
      </c>
      <c r="K505" s="117" t="s">
        <v>382</v>
      </c>
      <c r="L505" s="216">
        <v>150</v>
      </c>
    </row>
    <row r="506" spans="2:13" s="4" customFormat="1" x14ac:dyDescent="0.25">
      <c r="B506" s="117" t="s">
        <v>361</v>
      </c>
      <c r="C506" s="286" t="s">
        <v>362</v>
      </c>
      <c r="D506" s="117" t="s">
        <v>379</v>
      </c>
      <c r="E506" s="286" t="s">
        <v>380</v>
      </c>
      <c r="F506" s="287" t="s">
        <v>472</v>
      </c>
      <c r="G506" s="117" t="s">
        <v>473</v>
      </c>
      <c r="H506" s="117" t="s">
        <v>20</v>
      </c>
      <c r="I506" s="117"/>
      <c r="J506" s="203">
        <v>2000</v>
      </c>
      <c r="K506" s="117" t="s">
        <v>382</v>
      </c>
      <c r="L506" s="216">
        <v>20</v>
      </c>
      <c r="M506" s="4" t="s">
        <v>1387</v>
      </c>
    </row>
    <row r="507" spans="2:13" s="4" customFormat="1" x14ac:dyDescent="0.25">
      <c r="B507" s="117" t="s">
        <v>361</v>
      </c>
      <c r="C507" s="286" t="s">
        <v>362</v>
      </c>
      <c r="D507" s="117" t="s">
        <v>379</v>
      </c>
      <c r="E507" s="286" t="s">
        <v>380</v>
      </c>
      <c r="F507" s="287" t="s">
        <v>978</v>
      </c>
      <c r="G507" s="117" t="s">
        <v>979</v>
      </c>
      <c r="H507" s="117" t="s">
        <v>20</v>
      </c>
      <c r="I507" s="117"/>
      <c r="J507" s="203">
        <v>2000</v>
      </c>
      <c r="K507" s="117" t="s">
        <v>382</v>
      </c>
      <c r="L507" s="216">
        <v>5</v>
      </c>
    </row>
    <row r="508" spans="2:13" s="4" customFormat="1" x14ac:dyDescent="0.25">
      <c r="B508" s="117" t="s">
        <v>361</v>
      </c>
      <c r="C508" s="286" t="s">
        <v>362</v>
      </c>
      <c r="D508" s="117" t="s">
        <v>379</v>
      </c>
      <c r="E508" s="286" t="s">
        <v>380</v>
      </c>
      <c r="F508" s="287" t="s">
        <v>546</v>
      </c>
      <c r="G508" s="117" t="s">
        <v>547</v>
      </c>
      <c r="H508" s="117" t="s">
        <v>20</v>
      </c>
      <c r="I508" s="117"/>
      <c r="J508" s="203">
        <v>2000</v>
      </c>
      <c r="K508" s="117" t="s">
        <v>382</v>
      </c>
      <c r="L508" s="216">
        <v>10</v>
      </c>
    </row>
    <row r="509" spans="2:13" s="4" customFormat="1" x14ac:dyDescent="0.25">
      <c r="B509" s="117" t="s">
        <v>361</v>
      </c>
      <c r="C509" s="286" t="s">
        <v>362</v>
      </c>
      <c r="D509" s="117" t="s">
        <v>379</v>
      </c>
      <c r="E509" s="286" t="s">
        <v>380</v>
      </c>
      <c r="F509" s="287" t="s">
        <v>496</v>
      </c>
      <c r="G509" s="117" t="s">
        <v>497</v>
      </c>
      <c r="H509" s="117" t="s">
        <v>20</v>
      </c>
      <c r="I509" s="117"/>
      <c r="J509" s="203">
        <v>2000</v>
      </c>
      <c r="K509" s="117" t="s">
        <v>382</v>
      </c>
      <c r="L509" s="216">
        <v>50</v>
      </c>
    </row>
    <row r="510" spans="2:13" s="4" customFormat="1" x14ac:dyDescent="0.25">
      <c r="B510" s="117" t="s">
        <v>361</v>
      </c>
      <c r="C510" s="286" t="s">
        <v>362</v>
      </c>
      <c r="D510" s="117" t="s">
        <v>379</v>
      </c>
      <c r="E510" s="286" t="s">
        <v>380</v>
      </c>
      <c r="F510" s="287" t="s">
        <v>980</v>
      </c>
      <c r="G510" s="117" t="s">
        <v>981</v>
      </c>
      <c r="H510" s="117" t="s">
        <v>20</v>
      </c>
      <c r="I510" s="117"/>
      <c r="J510" s="203">
        <v>2000</v>
      </c>
      <c r="K510" s="117" t="s">
        <v>382</v>
      </c>
      <c r="L510" s="216">
        <v>200</v>
      </c>
    </row>
    <row r="511" spans="2:13" s="4" customFormat="1" x14ac:dyDescent="0.25">
      <c r="B511" s="117" t="s">
        <v>361</v>
      </c>
      <c r="C511" s="286" t="s">
        <v>362</v>
      </c>
      <c r="D511" s="117" t="s">
        <v>379</v>
      </c>
      <c r="E511" s="286" t="s">
        <v>380</v>
      </c>
      <c r="F511" s="287" t="s">
        <v>530</v>
      </c>
      <c r="G511" s="117" t="s">
        <v>531</v>
      </c>
      <c r="H511" s="117" t="s">
        <v>20</v>
      </c>
      <c r="I511" s="117"/>
      <c r="J511" s="203">
        <v>2000</v>
      </c>
      <c r="K511" s="117" t="s">
        <v>382</v>
      </c>
      <c r="L511" s="216">
        <v>15</v>
      </c>
    </row>
    <row r="512" spans="2:13" s="4" customFormat="1" x14ac:dyDescent="0.25">
      <c r="B512" s="117" t="s">
        <v>361</v>
      </c>
      <c r="C512" s="286" t="s">
        <v>362</v>
      </c>
      <c r="D512" s="117" t="s">
        <v>379</v>
      </c>
      <c r="E512" s="286" t="s">
        <v>380</v>
      </c>
      <c r="F512" s="287" t="s">
        <v>813</v>
      </c>
      <c r="G512" s="117" t="s">
        <v>814</v>
      </c>
      <c r="H512" s="117" t="s">
        <v>20</v>
      </c>
      <c r="I512" s="117"/>
      <c r="J512" s="203">
        <v>2000</v>
      </c>
      <c r="K512" s="117" t="s">
        <v>382</v>
      </c>
      <c r="L512" s="216">
        <v>1200</v>
      </c>
    </row>
    <row r="513" spans="2:13" s="4" customFormat="1" x14ac:dyDescent="0.25">
      <c r="B513" s="117" t="s">
        <v>361</v>
      </c>
      <c r="C513" s="286" t="s">
        <v>362</v>
      </c>
      <c r="D513" s="117" t="s">
        <v>982</v>
      </c>
      <c r="E513" s="286" t="s">
        <v>983</v>
      </c>
      <c r="F513" s="287" t="s">
        <v>425</v>
      </c>
      <c r="G513" s="117" t="s">
        <v>426</v>
      </c>
      <c r="H513" s="117" t="s">
        <v>20</v>
      </c>
      <c r="I513" s="117"/>
      <c r="J513" s="203">
        <v>2000</v>
      </c>
      <c r="K513" s="117" t="s">
        <v>382</v>
      </c>
      <c r="L513" s="216">
        <v>110</v>
      </c>
    </row>
    <row r="514" spans="2:13" s="4" customFormat="1" x14ac:dyDescent="0.25">
      <c r="B514" s="117" t="s">
        <v>361</v>
      </c>
      <c r="C514" s="286" t="s">
        <v>362</v>
      </c>
      <c r="D514" s="117" t="s">
        <v>984</v>
      </c>
      <c r="E514" s="286" t="s">
        <v>985</v>
      </c>
      <c r="F514" s="287" t="s">
        <v>674</v>
      </c>
      <c r="G514" s="117" t="s">
        <v>675</v>
      </c>
      <c r="H514" s="117" t="s">
        <v>20</v>
      </c>
      <c r="I514" s="117"/>
      <c r="J514" s="203">
        <v>2000</v>
      </c>
      <c r="K514" s="117" t="s">
        <v>382</v>
      </c>
      <c r="L514" s="216">
        <v>40</v>
      </c>
      <c r="M514" s="4" t="s">
        <v>1385</v>
      </c>
    </row>
    <row r="515" spans="2:13" s="4" customFormat="1" x14ac:dyDescent="0.25">
      <c r="B515" s="117" t="s">
        <v>361</v>
      </c>
      <c r="C515" s="286" t="s">
        <v>362</v>
      </c>
      <c r="D515" s="117" t="s">
        <v>986</v>
      </c>
      <c r="E515" s="286" t="s">
        <v>987</v>
      </c>
      <c r="F515" s="287" t="s">
        <v>425</v>
      </c>
      <c r="G515" s="117" t="s">
        <v>426</v>
      </c>
      <c r="H515" s="117" t="s">
        <v>20</v>
      </c>
      <c r="I515" s="117"/>
      <c r="J515" s="117">
        <v>2500</v>
      </c>
      <c r="K515" s="117" t="s">
        <v>370</v>
      </c>
      <c r="L515" s="216">
        <v>20</v>
      </c>
    </row>
    <row r="516" spans="2:13" s="4" customFormat="1" x14ac:dyDescent="0.25">
      <c r="B516" s="117" t="s">
        <v>361</v>
      </c>
      <c r="C516" s="286" t="s">
        <v>362</v>
      </c>
      <c r="D516" s="117" t="s">
        <v>988</v>
      </c>
      <c r="E516" s="286" t="s">
        <v>989</v>
      </c>
      <c r="F516" s="287" t="s">
        <v>990</v>
      </c>
      <c r="G516" s="117" t="s">
        <v>991</v>
      </c>
      <c r="H516" s="117" t="s">
        <v>20</v>
      </c>
      <c r="I516" s="117"/>
      <c r="J516" s="117">
        <v>2500</v>
      </c>
      <c r="K516" s="117" t="s">
        <v>370</v>
      </c>
      <c r="L516" s="216">
        <v>5</v>
      </c>
    </row>
    <row r="517" spans="2:13" s="4" customFormat="1" x14ac:dyDescent="0.25">
      <c r="B517" s="117" t="s">
        <v>361</v>
      </c>
      <c r="C517" s="286" t="s">
        <v>362</v>
      </c>
      <c r="D517" s="117" t="s">
        <v>383</v>
      </c>
      <c r="E517" s="286" t="s">
        <v>384</v>
      </c>
      <c r="F517" s="287" t="s">
        <v>992</v>
      </c>
      <c r="G517" s="117" t="s">
        <v>993</v>
      </c>
      <c r="H517" s="117" t="s">
        <v>20</v>
      </c>
      <c r="I517" s="117"/>
      <c r="J517" s="117">
        <v>2600</v>
      </c>
      <c r="K517" s="117" t="s">
        <v>292</v>
      </c>
      <c r="L517" s="216">
        <v>5</v>
      </c>
    </row>
    <row r="518" spans="2:13" s="4" customFormat="1" x14ac:dyDescent="0.25">
      <c r="B518" s="117" t="s">
        <v>361</v>
      </c>
      <c r="C518" s="286" t="s">
        <v>362</v>
      </c>
      <c r="D518" s="117" t="s">
        <v>383</v>
      </c>
      <c r="E518" s="286" t="s">
        <v>384</v>
      </c>
      <c r="F518" s="287" t="s">
        <v>976</v>
      </c>
      <c r="G518" s="117" t="s">
        <v>977</v>
      </c>
      <c r="H518" s="117" t="s">
        <v>20</v>
      </c>
      <c r="I518" s="117"/>
      <c r="J518" s="117">
        <v>2600</v>
      </c>
      <c r="K518" s="117" t="s">
        <v>292</v>
      </c>
      <c r="L518" s="216">
        <v>20</v>
      </c>
    </row>
    <row r="519" spans="2:13" s="4" customFormat="1" x14ac:dyDescent="0.25">
      <c r="B519" s="117" t="s">
        <v>361</v>
      </c>
      <c r="C519" s="286" t="s">
        <v>362</v>
      </c>
      <c r="D519" s="117" t="s">
        <v>383</v>
      </c>
      <c r="E519" s="286" t="s">
        <v>384</v>
      </c>
      <c r="F519" s="287" t="s">
        <v>657</v>
      </c>
      <c r="G519" s="117" t="s">
        <v>658</v>
      </c>
      <c r="H519" s="117" t="s">
        <v>20</v>
      </c>
      <c r="I519" s="117"/>
      <c r="J519" s="117">
        <v>2600</v>
      </c>
      <c r="K519" s="117" t="s">
        <v>292</v>
      </c>
      <c r="L519" s="216">
        <v>20</v>
      </c>
    </row>
    <row r="520" spans="2:13" s="4" customFormat="1" x14ac:dyDescent="0.25">
      <c r="B520" s="117" t="s">
        <v>361</v>
      </c>
      <c r="C520" s="286" t="s">
        <v>362</v>
      </c>
      <c r="D520" s="117" t="s">
        <v>383</v>
      </c>
      <c r="E520" s="286" t="s">
        <v>384</v>
      </c>
      <c r="F520" s="287" t="s">
        <v>425</v>
      </c>
      <c r="G520" s="117" t="s">
        <v>426</v>
      </c>
      <c r="H520" s="117" t="s">
        <v>20</v>
      </c>
      <c r="I520" s="117"/>
      <c r="J520" s="117">
        <v>2600</v>
      </c>
      <c r="K520" s="117" t="s">
        <v>292</v>
      </c>
      <c r="L520" s="216">
        <v>400</v>
      </c>
    </row>
    <row r="521" spans="2:13" s="4" customFormat="1" x14ac:dyDescent="0.25">
      <c r="B521" s="117" t="s">
        <v>361</v>
      </c>
      <c r="C521" s="286" t="s">
        <v>362</v>
      </c>
      <c r="D521" s="117" t="s">
        <v>383</v>
      </c>
      <c r="E521" s="286" t="s">
        <v>384</v>
      </c>
      <c r="F521" s="287" t="s">
        <v>478</v>
      </c>
      <c r="G521" s="117" t="s">
        <v>479</v>
      </c>
      <c r="H521" s="117" t="s">
        <v>20</v>
      </c>
      <c r="I521" s="117"/>
      <c r="J521" s="117">
        <v>2600</v>
      </c>
      <c r="K521" s="117" t="s">
        <v>292</v>
      </c>
      <c r="L521" s="216">
        <v>20</v>
      </c>
    </row>
    <row r="522" spans="2:13" s="4" customFormat="1" x14ac:dyDescent="0.25">
      <c r="B522" s="117" t="s">
        <v>361</v>
      </c>
      <c r="C522" s="286" t="s">
        <v>362</v>
      </c>
      <c r="D522" s="117" t="s">
        <v>383</v>
      </c>
      <c r="E522" s="286" t="s">
        <v>384</v>
      </c>
      <c r="F522" s="287" t="s">
        <v>994</v>
      </c>
      <c r="G522" s="117" t="s">
        <v>995</v>
      </c>
      <c r="H522" s="117" t="s">
        <v>20</v>
      </c>
      <c r="I522" s="117"/>
      <c r="J522" s="117">
        <v>2600</v>
      </c>
      <c r="K522" s="117" t="s">
        <v>292</v>
      </c>
      <c r="L522" s="216">
        <v>5</v>
      </c>
    </row>
    <row r="523" spans="2:13" s="4" customFormat="1" x14ac:dyDescent="0.25">
      <c r="B523" s="117" t="s">
        <v>361</v>
      </c>
      <c r="C523" s="286" t="s">
        <v>362</v>
      </c>
      <c r="D523" s="117" t="s">
        <v>383</v>
      </c>
      <c r="E523" s="286" t="s">
        <v>384</v>
      </c>
      <c r="F523" s="287" t="s">
        <v>530</v>
      </c>
      <c r="G523" s="117" t="s">
        <v>531</v>
      </c>
      <c r="H523" s="117" t="s">
        <v>20</v>
      </c>
      <c r="I523" s="117"/>
      <c r="J523" s="117">
        <v>2600</v>
      </c>
      <c r="K523" s="117" t="s">
        <v>292</v>
      </c>
      <c r="L523" s="216">
        <v>5</v>
      </c>
    </row>
    <row r="524" spans="2:13" s="4" customFormat="1" x14ac:dyDescent="0.25">
      <c r="B524" s="117" t="s">
        <v>361</v>
      </c>
      <c r="C524" s="286" t="s">
        <v>362</v>
      </c>
      <c r="D524" s="117" t="s">
        <v>996</v>
      </c>
      <c r="E524" s="286" t="s">
        <v>997</v>
      </c>
      <c r="F524" s="287" t="s">
        <v>882</v>
      </c>
      <c r="G524" s="117" t="s">
        <v>883</v>
      </c>
      <c r="H524" s="117" t="s">
        <v>20</v>
      </c>
      <c r="I524" s="117"/>
      <c r="J524" s="117">
        <v>2600</v>
      </c>
      <c r="K524" s="117" t="s">
        <v>292</v>
      </c>
      <c r="L524" s="216">
        <v>5</v>
      </c>
    </row>
    <row r="525" spans="2:13" s="4" customFormat="1" x14ac:dyDescent="0.25">
      <c r="B525" s="117" t="s">
        <v>361</v>
      </c>
      <c r="C525" s="286" t="s">
        <v>362</v>
      </c>
      <c r="D525" s="117" t="s">
        <v>998</v>
      </c>
      <c r="E525" s="286" t="s">
        <v>999</v>
      </c>
      <c r="F525" s="287" t="s">
        <v>468</v>
      </c>
      <c r="G525" s="117" t="s">
        <v>469</v>
      </c>
      <c r="H525" s="117" t="s">
        <v>20</v>
      </c>
      <c r="I525" s="117"/>
      <c r="J525" s="203">
        <v>2600</v>
      </c>
      <c r="K525" s="117" t="s">
        <v>292</v>
      </c>
      <c r="L525" s="216">
        <v>50</v>
      </c>
    </row>
    <row r="526" spans="2:13" s="4" customFormat="1" x14ac:dyDescent="0.25">
      <c r="B526" s="117" t="s">
        <v>361</v>
      </c>
      <c r="C526" s="286" t="s">
        <v>362</v>
      </c>
      <c r="D526" s="117" t="s">
        <v>1000</v>
      </c>
      <c r="E526" s="286" t="s">
        <v>1001</v>
      </c>
      <c r="F526" s="287" t="s">
        <v>437</v>
      </c>
      <c r="G526" s="117" t="s">
        <v>438</v>
      </c>
      <c r="H526" s="117" t="s">
        <v>20</v>
      </c>
      <c r="I526" s="117"/>
      <c r="J526" s="203">
        <v>2600</v>
      </c>
      <c r="K526" s="117" t="s">
        <v>292</v>
      </c>
      <c r="L526" s="216">
        <v>5</v>
      </c>
    </row>
    <row r="527" spans="2:13" s="4" customFormat="1" x14ac:dyDescent="0.25">
      <c r="B527" s="117" t="s">
        <v>361</v>
      </c>
      <c r="C527" s="286" t="s">
        <v>362</v>
      </c>
      <c r="D527" s="117" t="s">
        <v>385</v>
      </c>
      <c r="E527" s="286" t="s">
        <v>386</v>
      </c>
      <c r="F527" s="287" t="s">
        <v>965</v>
      </c>
      <c r="G527" s="117" t="s">
        <v>966</v>
      </c>
      <c r="H527" s="117" t="s">
        <v>20</v>
      </c>
      <c r="I527" s="117"/>
      <c r="J527" s="203">
        <v>2600</v>
      </c>
      <c r="K527" s="117" t="s">
        <v>292</v>
      </c>
      <c r="L527" s="216">
        <v>1300</v>
      </c>
    </row>
    <row r="528" spans="2:13" s="4" customFormat="1" x14ac:dyDescent="0.25">
      <c r="B528" s="117" t="s">
        <v>361</v>
      </c>
      <c r="C528" s="286" t="s">
        <v>362</v>
      </c>
      <c r="D528" s="117" t="s">
        <v>1002</v>
      </c>
      <c r="E528" s="286" t="s">
        <v>1003</v>
      </c>
      <c r="F528" s="287" t="s">
        <v>657</v>
      </c>
      <c r="G528" s="117" t="s">
        <v>658</v>
      </c>
      <c r="H528" s="117" t="s">
        <v>20</v>
      </c>
      <c r="I528" s="117"/>
      <c r="J528" s="203">
        <v>2000</v>
      </c>
      <c r="K528" s="117" t="s">
        <v>382</v>
      </c>
      <c r="L528" s="216">
        <v>300</v>
      </c>
      <c r="M528" s="4" t="s">
        <v>1400</v>
      </c>
    </row>
    <row r="529" spans="2:13" s="4" customFormat="1" x14ac:dyDescent="0.25">
      <c r="B529" s="117" t="s">
        <v>361</v>
      </c>
      <c r="C529" s="286" t="s">
        <v>362</v>
      </c>
      <c r="D529" s="117" t="s">
        <v>1002</v>
      </c>
      <c r="E529" s="286" t="s">
        <v>1003</v>
      </c>
      <c r="F529" s="287" t="s">
        <v>425</v>
      </c>
      <c r="G529" s="117" t="s">
        <v>426</v>
      </c>
      <c r="H529" s="117" t="s">
        <v>20</v>
      </c>
      <c r="I529" s="117"/>
      <c r="J529" s="203">
        <v>2000</v>
      </c>
      <c r="K529" s="117" t="s">
        <v>382</v>
      </c>
      <c r="L529" s="216">
        <v>200</v>
      </c>
      <c r="M529" s="4" t="s">
        <v>1400</v>
      </c>
    </row>
    <row r="530" spans="2:13" s="4" customFormat="1" x14ac:dyDescent="0.25">
      <c r="B530" s="117" t="s">
        <v>361</v>
      </c>
      <c r="C530" s="286" t="s">
        <v>362</v>
      </c>
      <c r="D530" s="117" t="s">
        <v>1004</v>
      </c>
      <c r="E530" s="286" t="s">
        <v>1005</v>
      </c>
      <c r="F530" s="287" t="s">
        <v>994</v>
      </c>
      <c r="G530" s="117" t="s">
        <v>995</v>
      </c>
      <c r="H530" s="117" t="s">
        <v>20</v>
      </c>
      <c r="I530" s="117"/>
      <c r="J530" s="203">
        <v>2000</v>
      </c>
      <c r="K530" s="117" t="s">
        <v>382</v>
      </c>
      <c r="L530" s="216">
        <v>80</v>
      </c>
      <c r="M530" s="4" t="s">
        <v>1400</v>
      </c>
    </row>
    <row r="531" spans="2:13" s="4" customFormat="1" x14ac:dyDescent="0.25">
      <c r="B531" s="117" t="s">
        <v>361</v>
      </c>
      <c r="C531" s="286" t="s">
        <v>362</v>
      </c>
      <c r="D531" s="287">
        <v>2600026000</v>
      </c>
      <c r="E531" s="286" t="s">
        <v>1006</v>
      </c>
      <c r="F531" s="287" t="s">
        <v>437</v>
      </c>
      <c r="G531" s="117" t="s">
        <v>438</v>
      </c>
      <c r="H531" s="117" t="s">
        <v>20</v>
      </c>
      <c r="I531" s="117"/>
      <c r="J531" s="203">
        <v>2600</v>
      </c>
      <c r="K531" s="117" t="s">
        <v>292</v>
      </c>
      <c r="L531" s="216">
        <v>100</v>
      </c>
      <c r="M531" s="4" t="s">
        <v>1400</v>
      </c>
    </row>
    <row r="532" spans="2:13" s="4" customFormat="1" x14ac:dyDescent="0.25">
      <c r="B532" s="117" t="s">
        <v>361</v>
      </c>
      <c r="C532" s="286" t="s">
        <v>362</v>
      </c>
      <c r="D532" s="117" t="s">
        <v>1252</v>
      </c>
      <c r="E532" s="286" t="s">
        <v>1007</v>
      </c>
      <c r="F532" s="287" t="s">
        <v>437</v>
      </c>
      <c r="G532" s="117" t="s">
        <v>438</v>
      </c>
      <c r="H532" s="117" t="s">
        <v>20</v>
      </c>
      <c r="I532" s="117"/>
      <c r="J532" s="203">
        <v>2600</v>
      </c>
      <c r="K532" s="117" t="s">
        <v>292</v>
      </c>
      <c r="L532" s="216">
        <v>300</v>
      </c>
      <c r="M532" s="4" t="s">
        <v>1400</v>
      </c>
    </row>
    <row r="533" spans="2:13" s="4" customFormat="1" x14ac:dyDescent="0.25">
      <c r="B533" s="117" t="s">
        <v>361</v>
      </c>
      <c r="C533" s="286" t="s">
        <v>362</v>
      </c>
      <c r="D533" s="117"/>
      <c r="E533" s="286" t="s">
        <v>1008</v>
      </c>
      <c r="F533" s="287" t="s">
        <v>425</v>
      </c>
      <c r="G533" s="117" t="s">
        <v>426</v>
      </c>
      <c r="H533" s="117" t="s">
        <v>20</v>
      </c>
      <c r="I533" s="117"/>
      <c r="J533" s="117">
        <v>3010</v>
      </c>
      <c r="K533" s="117" t="s">
        <v>236</v>
      </c>
      <c r="L533" s="216">
        <v>50</v>
      </c>
      <c r="M533" s="4" t="s">
        <v>1237</v>
      </c>
    </row>
    <row r="534" spans="2:13" s="4" customFormat="1" x14ac:dyDescent="0.25">
      <c r="B534" s="117" t="s">
        <v>361</v>
      </c>
      <c r="C534" s="286" t="s">
        <v>362</v>
      </c>
      <c r="D534" s="117"/>
      <c r="E534" s="286" t="s">
        <v>1008</v>
      </c>
      <c r="F534" s="287" t="s">
        <v>546</v>
      </c>
      <c r="G534" s="117" t="s">
        <v>547</v>
      </c>
      <c r="H534" s="117" t="s">
        <v>20</v>
      </c>
      <c r="I534" s="117"/>
      <c r="J534" s="117">
        <v>3010</v>
      </c>
      <c r="K534" s="117" t="s">
        <v>236</v>
      </c>
      <c r="L534" s="216">
        <v>30</v>
      </c>
      <c r="M534" s="4" t="s">
        <v>1237</v>
      </c>
    </row>
    <row r="535" spans="2:13" s="4" customFormat="1" x14ac:dyDescent="0.25">
      <c r="B535" s="117" t="s">
        <v>361</v>
      </c>
      <c r="C535" s="286" t="s">
        <v>362</v>
      </c>
      <c r="D535" s="117" t="s">
        <v>1009</v>
      </c>
      <c r="E535" s="286" t="s">
        <v>1010</v>
      </c>
      <c r="F535" s="287" t="s">
        <v>896</v>
      </c>
      <c r="G535" s="117" t="s">
        <v>897</v>
      </c>
      <c r="H535" s="117" t="s">
        <v>20</v>
      </c>
      <c r="I535" s="117"/>
      <c r="J535" s="203">
        <v>2900</v>
      </c>
      <c r="K535" s="117" t="s">
        <v>1744</v>
      </c>
      <c r="L535" s="216">
        <v>30</v>
      </c>
      <c r="M535" s="4" t="s">
        <v>1362</v>
      </c>
    </row>
    <row r="536" spans="2:13" s="4" customFormat="1" x14ac:dyDescent="0.25">
      <c r="B536" s="117" t="s">
        <v>361</v>
      </c>
      <c r="C536" s="286" t="s">
        <v>362</v>
      </c>
      <c r="D536" s="117" t="s">
        <v>1009</v>
      </c>
      <c r="E536" s="286" t="s">
        <v>1010</v>
      </c>
      <c r="F536" s="287" t="s">
        <v>742</v>
      </c>
      <c r="G536" s="117" t="s">
        <v>743</v>
      </c>
      <c r="H536" s="117" t="s">
        <v>20</v>
      </c>
      <c r="I536" s="117"/>
      <c r="J536" s="203">
        <v>2900</v>
      </c>
      <c r="K536" s="117" t="s">
        <v>1744</v>
      </c>
      <c r="L536" s="216">
        <v>50</v>
      </c>
    </row>
    <row r="537" spans="2:13" s="4" customFormat="1" x14ac:dyDescent="0.25">
      <c r="B537" s="117" t="s">
        <v>361</v>
      </c>
      <c r="C537" s="286" t="s">
        <v>362</v>
      </c>
      <c r="D537" s="117" t="s">
        <v>1009</v>
      </c>
      <c r="E537" s="286" t="s">
        <v>1010</v>
      </c>
      <c r="F537" s="287" t="s">
        <v>437</v>
      </c>
      <c r="G537" s="117" t="s">
        <v>438</v>
      </c>
      <c r="H537" s="117" t="s">
        <v>20</v>
      </c>
      <c r="I537" s="117"/>
      <c r="J537" s="203">
        <v>2900</v>
      </c>
      <c r="K537" s="117" t="s">
        <v>1744</v>
      </c>
      <c r="L537" s="216">
        <v>320</v>
      </c>
      <c r="M537" s="4" t="s">
        <v>1363</v>
      </c>
    </row>
    <row r="538" spans="2:13" s="4" customFormat="1" x14ac:dyDescent="0.25">
      <c r="B538" s="117" t="s">
        <v>361</v>
      </c>
      <c r="C538" s="286" t="s">
        <v>362</v>
      </c>
      <c r="D538" s="117" t="s">
        <v>1009</v>
      </c>
      <c r="E538" s="286" t="s">
        <v>1010</v>
      </c>
      <c r="F538" s="287" t="s">
        <v>657</v>
      </c>
      <c r="G538" s="117" t="s">
        <v>658</v>
      </c>
      <c r="H538" s="117" t="s">
        <v>20</v>
      </c>
      <c r="I538" s="117"/>
      <c r="J538" s="203">
        <v>2900</v>
      </c>
      <c r="K538" s="117" t="s">
        <v>1744</v>
      </c>
      <c r="L538" s="216">
        <v>100</v>
      </c>
      <c r="M538" s="4" t="s">
        <v>1364</v>
      </c>
    </row>
    <row r="539" spans="2:13" s="4" customFormat="1" x14ac:dyDescent="0.25">
      <c r="B539" s="117" t="s">
        <v>361</v>
      </c>
      <c r="C539" s="286" t="s">
        <v>362</v>
      </c>
      <c r="D539" s="117" t="s">
        <v>1009</v>
      </c>
      <c r="E539" s="286" t="s">
        <v>1010</v>
      </c>
      <c r="F539" s="287" t="s">
        <v>425</v>
      </c>
      <c r="G539" s="117" t="s">
        <v>426</v>
      </c>
      <c r="H539" s="117" t="s">
        <v>20</v>
      </c>
      <c r="I539" s="117"/>
      <c r="J539" s="203">
        <v>2900</v>
      </c>
      <c r="K539" s="117" t="s">
        <v>1744</v>
      </c>
      <c r="L539" s="216">
        <v>4000</v>
      </c>
      <c r="M539" s="4" t="s">
        <v>1365</v>
      </c>
    </row>
    <row r="540" spans="2:13" s="4" customFormat="1" x14ac:dyDescent="0.25">
      <c r="B540" s="117" t="s">
        <v>361</v>
      </c>
      <c r="C540" s="286" t="s">
        <v>362</v>
      </c>
      <c r="D540" s="117" t="s">
        <v>1009</v>
      </c>
      <c r="E540" s="286" t="s">
        <v>1010</v>
      </c>
      <c r="F540" s="287" t="s">
        <v>478</v>
      </c>
      <c r="G540" s="117" t="s">
        <v>479</v>
      </c>
      <c r="H540" s="117" t="s">
        <v>20</v>
      </c>
      <c r="I540" s="117"/>
      <c r="J540" s="203">
        <v>2900</v>
      </c>
      <c r="K540" s="117" t="s">
        <v>1744</v>
      </c>
      <c r="L540" s="216">
        <v>300</v>
      </c>
    </row>
    <row r="541" spans="2:13" s="4" customFormat="1" x14ac:dyDescent="0.25">
      <c r="B541" s="117" t="s">
        <v>361</v>
      </c>
      <c r="C541" s="286" t="s">
        <v>362</v>
      </c>
      <c r="D541" s="117" t="s">
        <v>1011</v>
      </c>
      <c r="E541" s="286" t="s">
        <v>1012</v>
      </c>
      <c r="F541" s="287" t="s">
        <v>468</v>
      </c>
      <c r="G541" s="117" t="s">
        <v>469</v>
      </c>
      <c r="H541" s="117" t="s">
        <v>20</v>
      </c>
      <c r="I541" s="117"/>
      <c r="J541" s="203">
        <v>2900</v>
      </c>
      <c r="K541" s="117" t="s">
        <v>1744</v>
      </c>
      <c r="L541" s="216">
        <v>1900</v>
      </c>
      <c r="M541" s="4" t="s">
        <v>1368</v>
      </c>
    </row>
    <row r="542" spans="2:13" s="4" customFormat="1" x14ac:dyDescent="0.25">
      <c r="B542" s="117" t="s">
        <v>361</v>
      </c>
      <c r="C542" s="286" t="s">
        <v>362</v>
      </c>
      <c r="D542" s="117" t="s">
        <v>387</v>
      </c>
      <c r="E542" s="286" t="s">
        <v>388</v>
      </c>
      <c r="F542" s="287" t="s">
        <v>892</v>
      </c>
      <c r="G542" s="117" t="s">
        <v>893</v>
      </c>
      <c r="H542" s="117" t="s">
        <v>20</v>
      </c>
      <c r="I542" s="117"/>
      <c r="J542" s="203">
        <v>2900</v>
      </c>
      <c r="K542" s="117" t="s">
        <v>1744</v>
      </c>
      <c r="L542" s="216">
        <v>1000</v>
      </c>
      <c r="M542" s="4" t="s">
        <v>1369</v>
      </c>
    </row>
    <row r="543" spans="2:13" s="4" customFormat="1" x14ac:dyDescent="0.25">
      <c r="B543" s="117" t="s">
        <v>361</v>
      </c>
      <c r="C543" s="286" t="s">
        <v>362</v>
      </c>
      <c r="D543" s="117" t="s">
        <v>1013</v>
      </c>
      <c r="E543" s="286" t="s">
        <v>1014</v>
      </c>
      <c r="F543" s="287" t="s">
        <v>926</v>
      </c>
      <c r="G543" s="117" t="s">
        <v>927</v>
      </c>
      <c r="H543" s="117" t="s">
        <v>20</v>
      </c>
      <c r="I543" s="117"/>
      <c r="J543" s="203">
        <v>2900</v>
      </c>
      <c r="K543" s="117" t="s">
        <v>1744</v>
      </c>
      <c r="L543" s="216">
        <v>570</v>
      </c>
      <c r="M543" s="4" t="s">
        <v>1370</v>
      </c>
    </row>
    <row r="544" spans="2:13" s="4" customFormat="1" x14ac:dyDescent="0.25">
      <c r="B544" s="117" t="s">
        <v>361</v>
      </c>
      <c r="C544" s="286" t="s">
        <v>362</v>
      </c>
      <c r="D544" s="117" t="s">
        <v>1015</v>
      </c>
      <c r="E544" s="286" t="s">
        <v>1016</v>
      </c>
      <c r="F544" s="287" t="s">
        <v>1017</v>
      </c>
      <c r="G544" s="117" t="s">
        <v>1018</v>
      </c>
      <c r="H544" s="117" t="s">
        <v>20</v>
      </c>
      <c r="I544" s="117"/>
      <c r="J544" s="203">
        <v>2900</v>
      </c>
      <c r="K544" s="117" t="s">
        <v>1744</v>
      </c>
      <c r="L544" s="216">
        <v>950</v>
      </c>
    </row>
    <row r="545" spans="2:13" s="4" customFormat="1" x14ac:dyDescent="0.25">
      <c r="B545" s="117" t="s">
        <v>361</v>
      </c>
      <c r="C545" s="286" t="s">
        <v>362</v>
      </c>
      <c r="D545" s="117" t="s">
        <v>1019</v>
      </c>
      <c r="E545" s="286" t="s">
        <v>1020</v>
      </c>
      <c r="F545" s="287" t="s">
        <v>750</v>
      </c>
      <c r="G545" s="117" t="s">
        <v>751</v>
      </c>
      <c r="H545" s="117" t="s">
        <v>20</v>
      </c>
      <c r="I545" s="117"/>
      <c r="J545" s="203">
        <v>2900</v>
      </c>
      <c r="K545" s="117" t="s">
        <v>1744</v>
      </c>
      <c r="L545" s="216">
        <v>600</v>
      </c>
      <c r="M545" s="4" t="s">
        <v>1372</v>
      </c>
    </row>
    <row r="546" spans="2:13" s="4" customFormat="1" x14ac:dyDescent="0.25">
      <c r="B546" s="117" t="s">
        <v>361</v>
      </c>
      <c r="C546" s="286" t="s">
        <v>362</v>
      </c>
      <c r="D546" s="117" t="s">
        <v>1021</v>
      </c>
      <c r="E546" s="286" t="s">
        <v>1022</v>
      </c>
      <c r="F546" s="287" t="s">
        <v>1023</v>
      </c>
      <c r="G546" s="117" t="s">
        <v>1024</v>
      </c>
      <c r="H546" s="117" t="s">
        <v>20</v>
      </c>
      <c r="I546" s="117"/>
      <c r="J546" s="203">
        <v>2900</v>
      </c>
      <c r="K546" s="117" t="s">
        <v>1744</v>
      </c>
      <c r="L546" s="216">
        <v>70</v>
      </c>
      <c r="M546" s="4" t="s">
        <v>1373</v>
      </c>
    </row>
    <row r="547" spans="2:13" s="4" customFormat="1" x14ac:dyDescent="0.25">
      <c r="B547" s="117" t="s">
        <v>361</v>
      </c>
      <c r="C547" s="286" t="s">
        <v>362</v>
      </c>
      <c r="D547" s="117" t="s">
        <v>1025</v>
      </c>
      <c r="E547" s="286" t="s">
        <v>1026</v>
      </c>
      <c r="F547" s="287" t="s">
        <v>1017</v>
      </c>
      <c r="G547" s="117" t="s">
        <v>1018</v>
      </c>
      <c r="H547" s="117" t="s">
        <v>20</v>
      </c>
      <c r="I547" s="117"/>
      <c r="J547" s="203">
        <v>2900</v>
      </c>
      <c r="K547" s="117" t="s">
        <v>1744</v>
      </c>
      <c r="L547" s="216">
        <v>300</v>
      </c>
      <c r="M547" s="4" t="s">
        <v>1347</v>
      </c>
    </row>
    <row r="548" spans="2:13" s="4" customFormat="1" x14ac:dyDescent="0.25">
      <c r="B548" s="117" t="s">
        <v>361</v>
      </c>
      <c r="C548" s="286" t="s">
        <v>362</v>
      </c>
      <c r="D548" s="117" t="s">
        <v>1027</v>
      </c>
      <c r="E548" s="286" t="s">
        <v>1028</v>
      </c>
      <c r="F548" s="287" t="s">
        <v>478</v>
      </c>
      <c r="G548" s="117" t="s">
        <v>479</v>
      </c>
      <c r="H548" s="117" t="s">
        <v>20</v>
      </c>
      <c r="I548" s="117"/>
      <c r="J548" s="203">
        <v>2900</v>
      </c>
      <c r="K548" s="117" t="s">
        <v>1744</v>
      </c>
      <c r="L548" s="216">
        <v>50</v>
      </c>
    </row>
    <row r="549" spans="2:13" s="4" customFormat="1" x14ac:dyDescent="0.25">
      <c r="B549" s="117" t="s">
        <v>361</v>
      </c>
      <c r="C549" s="286" t="s">
        <v>362</v>
      </c>
      <c r="D549" s="117" t="s">
        <v>1029</v>
      </c>
      <c r="E549" s="286" t="s">
        <v>1030</v>
      </c>
      <c r="F549" s="287" t="s">
        <v>425</v>
      </c>
      <c r="G549" s="117" t="s">
        <v>426</v>
      </c>
      <c r="H549" s="117" t="s">
        <v>20</v>
      </c>
      <c r="I549" s="117"/>
      <c r="J549" s="203">
        <v>2900</v>
      </c>
      <c r="K549" s="117" t="s">
        <v>1744</v>
      </c>
      <c r="L549" s="216">
        <v>5</v>
      </c>
      <c r="M549" s="4" t="s">
        <v>1374</v>
      </c>
    </row>
    <row r="550" spans="2:13" s="4" customFormat="1" x14ac:dyDescent="0.25">
      <c r="B550" s="117" t="s">
        <v>361</v>
      </c>
      <c r="C550" s="286" t="s">
        <v>362</v>
      </c>
      <c r="D550" s="117" t="s">
        <v>1031</v>
      </c>
      <c r="E550" s="286" t="s">
        <v>1032</v>
      </c>
      <c r="F550" s="287" t="s">
        <v>425</v>
      </c>
      <c r="G550" s="117" t="s">
        <v>426</v>
      </c>
      <c r="H550" s="117" t="s">
        <v>20</v>
      </c>
      <c r="I550" s="117"/>
      <c r="J550" s="203">
        <v>2900</v>
      </c>
      <c r="K550" s="117" t="s">
        <v>1744</v>
      </c>
      <c r="L550" s="216">
        <v>5</v>
      </c>
      <c r="M550" s="4" t="s">
        <v>1374</v>
      </c>
    </row>
    <row r="551" spans="2:13" s="4" customFormat="1" x14ac:dyDescent="0.25">
      <c r="B551" s="117" t="s">
        <v>361</v>
      </c>
      <c r="C551" s="286" t="s">
        <v>362</v>
      </c>
      <c r="D551" s="117" t="s">
        <v>1033</v>
      </c>
      <c r="E551" s="286" t="s">
        <v>1034</v>
      </c>
      <c r="F551" s="287" t="s">
        <v>1017</v>
      </c>
      <c r="G551" s="117" t="s">
        <v>1018</v>
      </c>
      <c r="H551" s="117" t="s">
        <v>20</v>
      </c>
      <c r="I551" s="117"/>
      <c r="J551" s="203">
        <v>2900</v>
      </c>
      <c r="K551" s="117" t="s">
        <v>1744</v>
      </c>
      <c r="L551" s="216">
        <v>150</v>
      </c>
      <c r="M551" s="4" t="s">
        <v>1371</v>
      </c>
    </row>
    <row r="552" spans="2:13" s="4" customFormat="1" x14ac:dyDescent="0.25">
      <c r="B552" s="117" t="s">
        <v>361</v>
      </c>
      <c r="C552" s="286" t="s">
        <v>362</v>
      </c>
      <c r="D552" s="117" t="s">
        <v>1035</v>
      </c>
      <c r="E552" s="286" t="s">
        <v>1367</v>
      </c>
      <c r="F552" s="287" t="s">
        <v>938</v>
      </c>
      <c r="G552" s="117" t="s">
        <v>939</v>
      </c>
      <c r="H552" s="117" t="s">
        <v>20</v>
      </c>
      <c r="I552" s="117"/>
      <c r="J552" s="203">
        <v>2900</v>
      </c>
      <c r="K552" s="117" t="s">
        <v>1744</v>
      </c>
      <c r="L552" s="216">
        <v>3200</v>
      </c>
      <c r="M552" s="4" t="s">
        <v>1375</v>
      </c>
    </row>
    <row r="553" spans="2:13" s="4" customFormat="1" x14ac:dyDescent="0.25">
      <c r="B553" s="117" t="s">
        <v>361</v>
      </c>
      <c r="C553" s="286" t="s">
        <v>362</v>
      </c>
      <c r="D553" s="117" t="s">
        <v>1035</v>
      </c>
      <c r="E553" s="286" t="s">
        <v>1367</v>
      </c>
      <c r="F553" s="287" t="s">
        <v>938</v>
      </c>
      <c r="G553" s="117" t="s">
        <v>939</v>
      </c>
      <c r="H553" s="117"/>
      <c r="I553" s="117"/>
      <c r="J553" s="203">
        <v>2900</v>
      </c>
      <c r="K553" s="117" t="s">
        <v>1744</v>
      </c>
      <c r="L553" s="216">
        <v>1700</v>
      </c>
      <c r="M553" s="4" t="s">
        <v>1366</v>
      </c>
    </row>
    <row r="554" spans="2:13" s="4" customFormat="1" x14ac:dyDescent="0.25">
      <c r="B554" s="117" t="s">
        <v>361</v>
      </c>
      <c r="C554" s="286" t="s">
        <v>362</v>
      </c>
      <c r="D554" s="117" t="s">
        <v>1036</v>
      </c>
      <c r="E554" s="286" t="s">
        <v>1037</v>
      </c>
      <c r="F554" s="287" t="s">
        <v>425</v>
      </c>
      <c r="G554" s="117" t="s">
        <v>426</v>
      </c>
      <c r="H554" s="117" t="s">
        <v>20</v>
      </c>
      <c r="I554" s="117"/>
      <c r="J554" s="203">
        <v>2900</v>
      </c>
      <c r="K554" s="117" t="s">
        <v>1744</v>
      </c>
      <c r="L554" s="216">
        <v>160</v>
      </c>
      <c r="M554" s="4" t="s">
        <v>1374</v>
      </c>
    </row>
    <row r="555" spans="2:13" s="4" customFormat="1" x14ac:dyDescent="0.25">
      <c r="B555" s="117" t="s">
        <v>361</v>
      </c>
      <c r="C555" s="286" t="s">
        <v>362</v>
      </c>
      <c r="D555" s="117" t="s">
        <v>1038</v>
      </c>
      <c r="E555" s="286" t="s">
        <v>1039</v>
      </c>
      <c r="F555" s="287" t="s">
        <v>425</v>
      </c>
      <c r="G555" s="117" t="s">
        <v>426</v>
      </c>
      <c r="H555" s="117" t="s">
        <v>20</v>
      </c>
      <c r="I555" s="117"/>
      <c r="J555" s="203">
        <v>2900</v>
      </c>
      <c r="K555" s="117" t="s">
        <v>1744</v>
      </c>
      <c r="L555" s="216">
        <v>10</v>
      </c>
      <c r="M555" s="4" t="s">
        <v>1374</v>
      </c>
    </row>
    <row r="556" spans="2:13" s="4" customFormat="1" x14ac:dyDescent="0.25">
      <c r="B556" s="117" t="s">
        <v>361</v>
      </c>
      <c r="C556" s="286" t="s">
        <v>362</v>
      </c>
      <c r="D556" s="117" t="s">
        <v>1040</v>
      </c>
      <c r="E556" s="286" t="s">
        <v>1041</v>
      </c>
      <c r="F556" s="287" t="s">
        <v>965</v>
      </c>
      <c r="G556" s="117" t="s">
        <v>966</v>
      </c>
      <c r="H556" s="117" t="s">
        <v>20</v>
      </c>
      <c r="I556" s="117"/>
      <c r="J556" s="203">
        <v>3010</v>
      </c>
      <c r="K556" s="117" t="s">
        <v>236</v>
      </c>
      <c r="L556" s="216">
        <v>2000</v>
      </c>
      <c r="M556" s="4" t="s">
        <v>1376</v>
      </c>
    </row>
    <row r="557" spans="2:13" s="4" customFormat="1" x14ac:dyDescent="0.25">
      <c r="B557" s="117" t="s">
        <v>361</v>
      </c>
      <c r="C557" s="286" t="s">
        <v>362</v>
      </c>
      <c r="D557" s="117" t="s">
        <v>972</v>
      </c>
      <c r="E557" s="286" t="s">
        <v>973</v>
      </c>
      <c r="F557" s="287" t="s">
        <v>425</v>
      </c>
      <c r="G557" s="117" t="s">
        <v>426</v>
      </c>
      <c r="H557" s="117" t="s">
        <v>20</v>
      </c>
      <c r="I557" s="117"/>
      <c r="J557" s="203">
        <v>3100</v>
      </c>
      <c r="K557" s="117" t="s">
        <v>394</v>
      </c>
      <c r="L557" s="216">
        <v>200</v>
      </c>
    </row>
    <row r="558" spans="2:13" s="4" customFormat="1" x14ac:dyDescent="0.25">
      <c r="B558" s="117" t="s">
        <v>361</v>
      </c>
      <c r="C558" s="286" t="s">
        <v>362</v>
      </c>
      <c r="D558" s="117" t="s">
        <v>1042</v>
      </c>
      <c r="E558" s="286" t="s">
        <v>1043</v>
      </c>
      <c r="F558" s="287" t="s">
        <v>425</v>
      </c>
      <c r="G558" s="117" t="s">
        <v>426</v>
      </c>
      <c r="H558" s="117" t="s">
        <v>20</v>
      </c>
      <c r="I558" s="117"/>
      <c r="J558" s="203">
        <v>3100</v>
      </c>
      <c r="K558" s="117" t="s">
        <v>394</v>
      </c>
      <c r="L558" s="216">
        <v>30</v>
      </c>
    </row>
    <row r="559" spans="2:13" s="4" customFormat="1" x14ac:dyDescent="0.25">
      <c r="B559" s="117" t="s">
        <v>361</v>
      </c>
      <c r="C559" s="286" t="s">
        <v>362</v>
      </c>
      <c r="D559" s="117" t="s">
        <v>391</v>
      </c>
      <c r="E559" s="286" t="s">
        <v>392</v>
      </c>
      <c r="F559" s="287" t="s">
        <v>425</v>
      </c>
      <c r="G559" s="117" t="s">
        <v>426</v>
      </c>
      <c r="H559" s="117" t="s">
        <v>20</v>
      </c>
      <c r="I559" s="117"/>
      <c r="J559" s="203">
        <v>3100</v>
      </c>
      <c r="K559" s="117" t="s">
        <v>394</v>
      </c>
      <c r="L559" s="216">
        <v>620</v>
      </c>
    </row>
    <row r="560" spans="2:13" s="4" customFormat="1" x14ac:dyDescent="0.25">
      <c r="B560" s="117" t="s">
        <v>361</v>
      </c>
      <c r="C560" s="286" t="s">
        <v>362</v>
      </c>
      <c r="D560" s="117" t="s">
        <v>1044</v>
      </c>
      <c r="E560" s="286" t="s">
        <v>1045</v>
      </c>
      <c r="F560" s="287" t="s">
        <v>425</v>
      </c>
      <c r="G560" s="117" t="s">
        <v>426</v>
      </c>
      <c r="H560" s="117" t="s">
        <v>20</v>
      </c>
      <c r="I560" s="117"/>
      <c r="J560" s="203">
        <v>3100</v>
      </c>
      <c r="K560" s="117" t="s">
        <v>394</v>
      </c>
      <c r="L560" s="216">
        <v>300</v>
      </c>
    </row>
    <row r="561" spans="2:13" s="4" customFormat="1" x14ac:dyDescent="0.25">
      <c r="B561" s="117" t="s">
        <v>361</v>
      </c>
      <c r="C561" s="286" t="s">
        <v>362</v>
      </c>
      <c r="D561" s="117" t="s">
        <v>1046</v>
      </c>
      <c r="E561" s="286" t="s">
        <v>1047</v>
      </c>
      <c r="F561" s="287" t="s">
        <v>880</v>
      </c>
      <c r="G561" s="117" t="s">
        <v>881</v>
      </c>
      <c r="H561" s="117" t="s">
        <v>20</v>
      </c>
      <c r="I561" s="117"/>
      <c r="J561" s="203">
        <v>3100</v>
      </c>
      <c r="K561" s="117" t="s">
        <v>394</v>
      </c>
      <c r="L561" s="216">
        <v>20</v>
      </c>
    </row>
    <row r="562" spans="2:13" s="4" customFormat="1" x14ac:dyDescent="0.25">
      <c r="B562" s="117" t="s">
        <v>361</v>
      </c>
      <c r="C562" s="286" t="s">
        <v>362</v>
      </c>
      <c r="D562" s="117" t="s">
        <v>395</v>
      </c>
      <c r="E562" s="286" t="s">
        <v>396</v>
      </c>
      <c r="F562" s="287" t="s">
        <v>425</v>
      </c>
      <c r="G562" s="117" t="s">
        <v>426</v>
      </c>
      <c r="H562" s="117" t="s">
        <v>20</v>
      </c>
      <c r="I562" s="117"/>
      <c r="J562" s="203">
        <v>3100</v>
      </c>
      <c r="K562" s="117" t="s">
        <v>394</v>
      </c>
      <c r="L562" s="216">
        <v>2950</v>
      </c>
      <c r="M562" s="4" t="s">
        <v>1733</v>
      </c>
    </row>
    <row r="563" spans="2:13" s="4" customFormat="1" x14ac:dyDescent="0.25">
      <c r="B563" s="117" t="s">
        <v>361</v>
      </c>
      <c r="C563" s="286" t="s">
        <v>362</v>
      </c>
      <c r="D563" s="117" t="s">
        <v>1048</v>
      </c>
      <c r="E563" s="286" t="s">
        <v>1049</v>
      </c>
      <c r="F563" s="287" t="s">
        <v>880</v>
      </c>
      <c r="G563" s="117" t="s">
        <v>881</v>
      </c>
      <c r="H563" s="117" t="s">
        <v>20</v>
      </c>
      <c r="I563" s="117"/>
      <c r="J563" s="203">
        <v>3100</v>
      </c>
      <c r="K563" s="117" t="s">
        <v>394</v>
      </c>
      <c r="L563" s="216">
        <v>570</v>
      </c>
    </row>
    <row r="564" spans="2:13" s="4" customFormat="1" x14ac:dyDescent="0.25">
      <c r="B564" s="117" t="s">
        <v>361</v>
      </c>
      <c r="C564" s="286" t="s">
        <v>362</v>
      </c>
      <c r="D564" s="117" t="s">
        <v>1050</v>
      </c>
      <c r="E564" s="286" t="s">
        <v>1051</v>
      </c>
      <c r="F564" s="287" t="s">
        <v>880</v>
      </c>
      <c r="G564" s="117" t="s">
        <v>881</v>
      </c>
      <c r="H564" s="117" t="s">
        <v>20</v>
      </c>
      <c r="I564" s="117"/>
      <c r="J564" s="203">
        <v>3100</v>
      </c>
      <c r="K564" s="117" t="s">
        <v>394</v>
      </c>
      <c r="L564" s="216">
        <v>550</v>
      </c>
      <c r="M564" s="4" t="s">
        <v>1476</v>
      </c>
    </row>
    <row r="565" spans="2:13" s="4" customFormat="1" x14ac:dyDescent="0.25">
      <c r="B565" s="117" t="s">
        <v>361</v>
      </c>
      <c r="C565" s="286" t="s">
        <v>362</v>
      </c>
      <c r="D565" s="117" t="s">
        <v>1052</v>
      </c>
      <c r="E565" s="286" t="s">
        <v>1053</v>
      </c>
      <c r="F565" s="287" t="s">
        <v>425</v>
      </c>
      <c r="G565" s="117" t="s">
        <v>426</v>
      </c>
      <c r="H565" s="117" t="s">
        <v>20</v>
      </c>
      <c r="I565" s="117"/>
      <c r="J565" s="203">
        <v>3100</v>
      </c>
      <c r="K565" s="117" t="s">
        <v>394</v>
      </c>
      <c r="L565" s="216">
        <v>10</v>
      </c>
    </row>
    <row r="566" spans="2:13" s="4" customFormat="1" x14ac:dyDescent="0.25">
      <c r="B566" s="117" t="s">
        <v>361</v>
      </c>
      <c r="C566" s="286" t="s">
        <v>362</v>
      </c>
      <c r="D566" s="117" t="s">
        <v>1054</v>
      </c>
      <c r="E566" s="286" t="s">
        <v>1055</v>
      </c>
      <c r="F566" s="287" t="s">
        <v>437</v>
      </c>
      <c r="G566" s="117" t="s">
        <v>438</v>
      </c>
      <c r="H566" s="117" t="s">
        <v>20</v>
      </c>
      <c r="I566" s="117"/>
      <c r="J566" s="117">
        <v>3600</v>
      </c>
      <c r="K566" s="117" t="s">
        <v>195</v>
      </c>
      <c r="L566" s="216">
        <v>30</v>
      </c>
    </row>
    <row r="567" spans="2:13" s="4" customFormat="1" x14ac:dyDescent="0.25">
      <c r="B567" s="117" t="s">
        <v>361</v>
      </c>
      <c r="C567" s="286" t="s">
        <v>362</v>
      </c>
      <c r="D567" s="117" t="s">
        <v>1054</v>
      </c>
      <c r="E567" s="286" t="s">
        <v>1055</v>
      </c>
      <c r="F567" s="287" t="s">
        <v>425</v>
      </c>
      <c r="G567" s="117" t="s">
        <v>426</v>
      </c>
      <c r="H567" s="117" t="s">
        <v>20</v>
      </c>
      <c r="I567" s="117"/>
      <c r="J567" s="117">
        <v>3600</v>
      </c>
      <c r="K567" s="117" t="s">
        <v>195</v>
      </c>
      <c r="L567" s="216">
        <v>120</v>
      </c>
    </row>
    <row r="568" spans="2:13" s="4" customFormat="1" x14ac:dyDescent="0.25">
      <c r="B568" s="117" t="s">
        <v>361</v>
      </c>
      <c r="C568" s="286" t="s">
        <v>362</v>
      </c>
      <c r="D568" s="117" t="s">
        <v>1054</v>
      </c>
      <c r="E568" s="286" t="s">
        <v>1055</v>
      </c>
      <c r="F568" s="287" t="s">
        <v>478</v>
      </c>
      <c r="G568" s="117" t="s">
        <v>479</v>
      </c>
      <c r="H568" s="117" t="s">
        <v>20</v>
      </c>
      <c r="I568" s="117"/>
      <c r="J568" s="117">
        <v>3600</v>
      </c>
      <c r="K568" s="117" t="s">
        <v>195</v>
      </c>
      <c r="L568" s="216">
        <v>250</v>
      </c>
    </row>
    <row r="569" spans="2:13" s="4" customFormat="1" x14ac:dyDescent="0.25">
      <c r="B569" s="117" t="s">
        <v>361</v>
      </c>
      <c r="C569" s="286" t="s">
        <v>362</v>
      </c>
      <c r="D569" s="117" t="s">
        <v>1056</v>
      </c>
      <c r="E569" s="286" t="s">
        <v>1057</v>
      </c>
      <c r="F569" s="287" t="s">
        <v>934</v>
      </c>
      <c r="G569" s="117" t="s">
        <v>935</v>
      </c>
      <c r="H569" s="117" t="s">
        <v>20</v>
      </c>
      <c r="I569" s="117"/>
      <c r="J569" s="117">
        <v>3600</v>
      </c>
      <c r="K569" s="117" t="s">
        <v>195</v>
      </c>
      <c r="L569" s="216">
        <v>1200</v>
      </c>
      <c r="M569" s="4" t="s">
        <v>1693</v>
      </c>
    </row>
    <row r="570" spans="2:13" s="4" customFormat="1" x14ac:dyDescent="0.25">
      <c r="B570" s="117" t="s">
        <v>361</v>
      </c>
      <c r="C570" s="286" t="s">
        <v>362</v>
      </c>
      <c r="D570" s="117" t="s">
        <v>1056</v>
      </c>
      <c r="E570" s="286" t="s">
        <v>1057</v>
      </c>
      <c r="F570" s="287" t="s">
        <v>443</v>
      </c>
      <c r="G570" s="117" t="s">
        <v>444</v>
      </c>
      <c r="H570" s="117" t="s">
        <v>20</v>
      </c>
      <c r="I570" s="117"/>
      <c r="J570" s="117">
        <v>3600</v>
      </c>
      <c r="K570" s="117" t="s">
        <v>195</v>
      </c>
      <c r="L570" s="216">
        <v>20</v>
      </c>
    </row>
    <row r="571" spans="2:13" s="4" customFormat="1" x14ac:dyDescent="0.25">
      <c r="B571" s="117" t="s">
        <v>361</v>
      </c>
      <c r="C571" s="286" t="s">
        <v>362</v>
      </c>
      <c r="D571" s="117" t="s">
        <v>1056</v>
      </c>
      <c r="E571" s="286" t="s">
        <v>1057</v>
      </c>
      <c r="F571" s="287" t="s">
        <v>1058</v>
      </c>
      <c r="G571" s="117" t="s">
        <v>1059</v>
      </c>
      <c r="H571" s="117" t="s">
        <v>20</v>
      </c>
      <c r="I571" s="117"/>
      <c r="J571" s="117">
        <v>3600</v>
      </c>
      <c r="K571" s="117" t="s">
        <v>195</v>
      </c>
      <c r="L571" s="216">
        <v>20</v>
      </c>
    </row>
    <row r="572" spans="2:13" s="4" customFormat="1" x14ac:dyDescent="0.25">
      <c r="B572" s="117" t="s">
        <v>361</v>
      </c>
      <c r="C572" s="286" t="s">
        <v>362</v>
      </c>
      <c r="D572" s="117" t="s">
        <v>198</v>
      </c>
      <c r="E572" s="286" t="s">
        <v>199</v>
      </c>
      <c r="F572" s="287" t="s">
        <v>742</v>
      </c>
      <c r="G572" s="117" t="s">
        <v>743</v>
      </c>
      <c r="H572" s="117" t="s">
        <v>20</v>
      </c>
      <c r="I572" s="117"/>
      <c r="J572" s="117">
        <v>3600</v>
      </c>
      <c r="K572" s="117" t="s">
        <v>195</v>
      </c>
      <c r="L572" s="216">
        <v>100</v>
      </c>
    </row>
    <row r="573" spans="2:13" s="4" customFormat="1" x14ac:dyDescent="0.25">
      <c r="B573" s="117" t="s">
        <v>361</v>
      </c>
      <c r="C573" s="286" t="s">
        <v>362</v>
      </c>
      <c r="D573" s="117" t="s">
        <v>198</v>
      </c>
      <c r="E573" s="286" t="s">
        <v>199</v>
      </c>
      <c r="F573" s="287" t="s">
        <v>870</v>
      </c>
      <c r="G573" s="117" t="s">
        <v>871</v>
      </c>
      <c r="H573" s="117" t="s">
        <v>20</v>
      </c>
      <c r="I573" s="117"/>
      <c r="J573" s="117">
        <v>3600</v>
      </c>
      <c r="K573" s="117" t="s">
        <v>195</v>
      </c>
      <c r="L573" s="216">
        <v>20</v>
      </c>
    </row>
    <row r="574" spans="2:13" s="4" customFormat="1" x14ac:dyDescent="0.25">
      <c r="B574" s="117" t="s">
        <v>361</v>
      </c>
      <c r="C574" s="286" t="s">
        <v>362</v>
      </c>
      <c r="D574" s="117" t="s">
        <v>198</v>
      </c>
      <c r="E574" s="286" t="s">
        <v>199</v>
      </c>
      <c r="F574" s="287" t="s">
        <v>678</v>
      </c>
      <c r="G574" s="117" t="s">
        <v>679</v>
      </c>
      <c r="H574" s="117" t="s">
        <v>20</v>
      </c>
      <c r="I574" s="117"/>
      <c r="J574" s="117">
        <v>3600</v>
      </c>
      <c r="K574" s="117" t="s">
        <v>195</v>
      </c>
      <c r="L574" s="216">
        <v>325</v>
      </c>
    </row>
    <row r="575" spans="2:13" s="4" customFormat="1" x14ac:dyDescent="0.25">
      <c r="B575" s="117" t="s">
        <v>361</v>
      </c>
      <c r="C575" s="286" t="s">
        <v>362</v>
      </c>
      <c r="D575" s="117" t="s">
        <v>198</v>
      </c>
      <c r="E575" s="286" t="s">
        <v>199</v>
      </c>
      <c r="F575" s="287" t="s">
        <v>1060</v>
      </c>
      <c r="G575" s="117" t="s">
        <v>1061</v>
      </c>
      <c r="H575" s="117" t="s">
        <v>20</v>
      </c>
      <c r="I575" s="117"/>
      <c r="J575" s="117">
        <v>3600</v>
      </c>
      <c r="K575" s="117" t="s">
        <v>195</v>
      </c>
      <c r="L575" s="216">
        <v>10</v>
      </c>
    </row>
    <row r="576" spans="2:13" s="4" customFormat="1" x14ac:dyDescent="0.25">
      <c r="B576" s="117" t="s">
        <v>361</v>
      </c>
      <c r="C576" s="286" t="s">
        <v>362</v>
      </c>
      <c r="D576" s="117" t="s">
        <v>198</v>
      </c>
      <c r="E576" s="286" t="s">
        <v>199</v>
      </c>
      <c r="F576" s="287" t="s">
        <v>680</v>
      </c>
      <c r="G576" s="117" t="s">
        <v>681</v>
      </c>
      <c r="H576" s="117" t="s">
        <v>20</v>
      </c>
      <c r="I576" s="117"/>
      <c r="J576" s="117">
        <v>3600</v>
      </c>
      <c r="K576" s="117" t="s">
        <v>195</v>
      </c>
      <c r="L576" s="216">
        <v>1600</v>
      </c>
      <c r="M576" s="4" t="s">
        <v>1694</v>
      </c>
    </row>
    <row r="577" spans="2:13" s="4" customFormat="1" x14ac:dyDescent="0.25">
      <c r="B577" s="117" t="s">
        <v>361</v>
      </c>
      <c r="C577" s="286" t="s">
        <v>362</v>
      </c>
      <c r="D577" s="117" t="s">
        <v>198</v>
      </c>
      <c r="E577" s="286" t="s">
        <v>199</v>
      </c>
      <c r="F577" s="287" t="s">
        <v>423</v>
      </c>
      <c r="G577" s="117" t="s">
        <v>424</v>
      </c>
      <c r="H577" s="117" t="s">
        <v>20</v>
      </c>
      <c r="I577" s="117"/>
      <c r="J577" s="117">
        <v>3600</v>
      </c>
      <c r="K577" s="117" t="s">
        <v>195</v>
      </c>
      <c r="L577" s="216">
        <v>3500</v>
      </c>
      <c r="M577" s="4" t="s">
        <v>1383</v>
      </c>
    </row>
    <row r="578" spans="2:13" s="4" customFormat="1" x14ac:dyDescent="0.25">
      <c r="B578" s="117" t="s">
        <v>361</v>
      </c>
      <c r="C578" s="286" t="s">
        <v>362</v>
      </c>
      <c r="D578" s="117" t="s">
        <v>198</v>
      </c>
      <c r="E578" s="286" t="s">
        <v>199</v>
      </c>
      <c r="F578" s="287" t="s">
        <v>791</v>
      </c>
      <c r="G578" s="117" t="s">
        <v>792</v>
      </c>
      <c r="H578" s="117" t="s">
        <v>20</v>
      </c>
      <c r="I578" s="117"/>
      <c r="J578" s="117">
        <v>3600</v>
      </c>
      <c r="K578" s="117" t="s">
        <v>195</v>
      </c>
      <c r="L578" s="216">
        <v>200</v>
      </c>
    </row>
    <row r="579" spans="2:13" s="4" customFormat="1" x14ac:dyDescent="0.25">
      <c r="B579" s="117" t="s">
        <v>361</v>
      </c>
      <c r="C579" s="286" t="s">
        <v>362</v>
      </c>
      <c r="D579" s="117" t="s">
        <v>198</v>
      </c>
      <c r="E579" s="286" t="s">
        <v>199</v>
      </c>
      <c r="F579" s="287" t="s">
        <v>892</v>
      </c>
      <c r="G579" s="117" t="s">
        <v>893</v>
      </c>
      <c r="H579" s="117" t="s">
        <v>20</v>
      </c>
      <c r="I579" s="117"/>
      <c r="J579" s="117">
        <v>3600</v>
      </c>
      <c r="K579" s="117" t="s">
        <v>195</v>
      </c>
      <c r="L579" s="216">
        <v>5</v>
      </c>
    </row>
    <row r="580" spans="2:13" s="4" customFormat="1" x14ac:dyDescent="0.25">
      <c r="B580" s="117" t="s">
        <v>361</v>
      </c>
      <c r="C580" s="286" t="s">
        <v>362</v>
      </c>
      <c r="D580" s="117" t="s">
        <v>198</v>
      </c>
      <c r="E580" s="286" t="s">
        <v>199</v>
      </c>
      <c r="F580" s="287" t="s">
        <v>520</v>
      </c>
      <c r="G580" s="117" t="s">
        <v>521</v>
      </c>
      <c r="H580" s="117" t="s">
        <v>20</v>
      </c>
      <c r="I580" s="117"/>
      <c r="J580" s="117">
        <v>3600</v>
      </c>
      <c r="K580" s="117" t="s">
        <v>195</v>
      </c>
      <c r="L580" s="216">
        <v>150</v>
      </c>
      <c r="M580" s="4" t="s">
        <v>1643</v>
      </c>
    </row>
    <row r="581" spans="2:13" s="4" customFormat="1" x14ac:dyDescent="0.25">
      <c r="B581" s="117" t="s">
        <v>361</v>
      </c>
      <c r="C581" s="286" t="s">
        <v>362</v>
      </c>
      <c r="D581" s="117" t="s">
        <v>198</v>
      </c>
      <c r="E581" s="286" t="s">
        <v>199</v>
      </c>
      <c r="F581" s="287" t="s">
        <v>425</v>
      </c>
      <c r="G581" s="117" t="s">
        <v>426</v>
      </c>
      <c r="H581" s="117" t="s">
        <v>20</v>
      </c>
      <c r="I581" s="117"/>
      <c r="J581" s="117">
        <v>3600</v>
      </c>
      <c r="K581" s="117" t="s">
        <v>195</v>
      </c>
      <c r="L581" s="216">
        <v>10</v>
      </c>
    </row>
    <row r="582" spans="2:13" s="4" customFormat="1" x14ac:dyDescent="0.25">
      <c r="B582" s="117" t="s">
        <v>361</v>
      </c>
      <c r="C582" s="286" t="s">
        <v>362</v>
      </c>
      <c r="D582" s="117" t="s">
        <v>198</v>
      </c>
      <c r="E582" s="286" t="s">
        <v>199</v>
      </c>
      <c r="F582" s="287" t="s">
        <v>546</v>
      </c>
      <c r="G582" s="117" t="s">
        <v>547</v>
      </c>
      <c r="H582" s="117" t="s">
        <v>20</v>
      </c>
      <c r="I582" s="117"/>
      <c r="J582" s="117">
        <v>3600</v>
      </c>
      <c r="K582" s="117" t="s">
        <v>195</v>
      </c>
      <c r="L582" s="216">
        <v>10</v>
      </c>
    </row>
    <row r="583" spans="2:13" s="4" customFormat="1" x14ac:dyDescent="0.25">
      <c r="B583" s="117" t="s">
        <v>361</v>
      </c>
      <c r="C583" s="286" t="s">
        <v>362</v>
      </c>
      <c r="D583" s="117" t="s">
        <v>198</v>
      </c>
      <c r="E583" s="286" t="s">
        <v>199</v>
      </c>
      <c r="F583" s="287" t="s">
        <v>905</v>
      </c>
      <c r="G583" s="117" t="s">
        <v>906</v>
      </c>
      <c r="H583" s="117" t="s">
        <v>20</v>
      </c>
      <c r="I583" s="117"/>
      <c r="J583" s="117">
        <v>3600</v>
      </c>
      <c r="K583" s="117" t="s">
        <v>195</v>
      </c>
      <c r="L583" s="216">
        <v>50</v>
      </c>
    </row>
    <row r="584" spans="2:13" s="4" customFormat="1" x14ac:dyDescent="0.25">
      <c r="B584" s="117" t="s">
        <v>361</v>
      </c>
      <c r="C584" s="286" t="s">
        <v>362</v>
      </c>
      <c r="D584" s="117" t="s">
        <v>198</v>
      </c>
      <c r="E584" s="286" t="s">
        <v>199</v>
      </c>
      <c r="F584" s="287" t="s">
        <v>530</v>
      </c>
      <c r="G584" s="117" t="s">
        <v>531</v>
      </c>
      <c r="H584" s="117" t="s">
        <v>20</v>
      </c>
      <c r="I584" s="117"/>
      <c r="J584" s="117">
        <v>3600</v>
      </c>
      <c r="K584" s="117" t="s">
        <v>195</v>
      </c>
      <c r="L584" s="216">
        <v>20</v>
      </c>
    </row>
    <row r="585" spans="2:13" s="4" customFormat="1" x14ac:dyDescent="0.25">
      <c r="B585" s="117" t="s">
        <v>361</v>
      </c>
      <c r="C585" s="286" t="s">
        <v>362</v>
      </c>
      <c r="D585" s="117" t="s">
        <v>198</v>
      </c>
      <c r="E585" s="286" t="s">
        <v>199</v>
      </c>
      <c r="F585" s="287" t="s">
        <v>1062</v>
      </c>
      <c r="G585" s="117" t="s">
        <v>1063</v>
      </c>
      <c r="H585" s="117" t="s">
        <v>20</v>
      </c>
      <c r="I585" s="117"/>
      <c r="J585" s="117">
        <v>3600</v>
      </c>
      <c r="K585" s="117" t="s">
        <v>195</v>
      </c>
      <c r="L585" s="216">
        <v>5</v>
      </c>
    </row>
    <row r="586" spans="2:13" s="4" customFormat="1" x14ac:dyDescent="0.25">
      <c r="B586" s="117" t="s">
        <v>361</v>
      </c>
      <c r="C586" s="286" t="s">
        <v>362</v>
      </c>
      <c r="D586" s="117" t="s">
        <v>397</v>
      </c>
      <c r="E586" s="286" t="s">
        <v>398</v>
      </c>
      <c r="F586" s="287" t="s">
        <v>882</v>
      </c>
      <c r="G586" s="117" t="s">
        <v>883</v>
      </c>
      <c r="H586" s="117" t="s">
        <v>20</v>
      </c>
      <c r="I586" s="117"/>
      <c r="J586" s="117">
        <v>3600</v>
      </c>
      <c r="K586" s="117" t="s">
        <v>195</v>
      </c>
      <c r="L586" s="216">
        <v>100</v>
      </c>
    </row>
    <row r="587" spans="2:13" s="4" customFormat="1" x14ac:dyDescent="0.25">
      <c r="B587" s="117" t="s">
        <v>361</v>
      </c>
      <c r="C587" s="286" t="s">
        <v>362</v>
      </c>
      <c r="D587" s="117" t="s">
        <v>397</v>
      </c>
      <c r="E587" s="286" t="s">
        <v>398</v>
      </c>
      <c r="F587" s="287" t="s">
        <v>1023</v>
      </c>
      <c r="G587" s="117" t="s">
        <v>1024</v>
      </c>
      <c r="H587" s="117" t="s">
        <v>20</v>
      </c>
      <c r="I587" s="117"/>
      <c r="J587" s="117">
        <v>3600</v>
      </c>
      <c r="K587" s="117" t="s">
        <v>195</v>
      </c>
      <c r="L587" s="216">
        <v>20</v>
      </c>
    </row>
    <row r="588" spans="2:13" s="4" customFormat="1" x14ac:dyDescent="0.25">
      <c r="B588" s="117" t="s">
        <v>361</v>
      </c>
      <c r="C588" s="286" t="s">
        <v>362</v>
      </c>
      <c r="D588" s="117" t="s">
        <v>399</v>
      </c>
      <c r="E588" s="286" t="s">
        <v>400</v>
      </c>
      <c r="F588" s="287" t="s">
        <v>468</v>
      </c>
      <c r="G588" s="117" t="s">
        <v>469</v>
      </c>
      <c r="H588" s="117" t="s">
        <v>20</v>
      </c>
      <c r="I588" s="117"/>
      <c r="J588" s="117">
        <v>3600</v>
      </c>
      <c r="K588" s="117" t="s">
        <v>195</v>
      </c>
      <c r="L588" s="216">
        <v>900</v>
      </c>
      <c r="M588" s="4" t="s">
        <v>1191</v>
      </c>
    </row>
    <row r="589" spans="2:13" s="4" customFormat="1" x14ac:dyDescent="0.25">
      <c r="B589" s="117" t="s">
        <v>361</v>
      </c>
      <c r="C589" s="286" t="s">
        <v>362</v>
      </c>
      <c r="D589" s="117" t="s">
        <v>427</v>
      </c>
      <c r="E589" s="286" t="s">
        <v>428</v>
      </c>
      <c r="F589" s="287" t="s">
        <v>429</v>
      </c>
      <c r="G589" s="117" t="s">
        <v>430</v>
      </c>
      <c r="H589" s="117" t="s">
        <v>20</v>
      </c>
      <c r="I589" s="117"/>
      <c r="J589" s="117">
        <v>3600</v>
      </c>
      <c r="K589" s="117" t="s">
        <v>195</v>
      </c>
      <c r="L589" s="216">
        <v>100</v>
      </c>
    </row>
    <row r="590" spans="2:13" s="4" customFormat="1" x14ac:dyDescent="0.25">
      <c r="B590" s="117" t="s">
        <v>361</v>
      </c>
      <c r="C590" s="286" t="s">
        <v>362</v>
      </c>
      <c r="D590" s="117" t="s">
        <v>1064</v>
      </c>
      <c r="E590" s="286" t="s">
        <v>1065</v>
      </c>
      <c r="F590" s="287" t="s">
        <v>425</v>
      </c>
      <c r="G590" s="117" t="s">
        <v>426</v>
      </c>
      <c r="H590" s="117" t="s">
        <v>20</v>
      </c>
      <c r="I590" s="117"/>
      <c r="J590" s="117">
        <v>3600</v>
      </c>
      <c r="K590" s="117" t="s">
        <v>195</v>
      </c>
      <c r="L590" s="216">
        <v>670</v>
      </c>
      <c r="M590" s="4" t="s">
        <v>1192</v>
      </c>
    </row>
    <row r="591" spans="2:13" s="4" customFormat="1" x14ac:dyDescent="0.25">
      <c r="B591" s="117" t="s">
        <v>361</v>
      </c>
      <c r="C591" s="286" t="s">
        <v>362</v>
      </c>
      <c r="D591" s="117" t="s">
        <v>1064</v>
      </c>
      <c r="E591" s="286" t="s">
        <v>1065</v>
      </c>
      <c r="F591" s="287" t="s">
        <v>478</v>
      </c>
      <c r="G591" s="117" t="s">
        <v>479</v>
      </c>
      <c r="H591" s="117" t="s">
        <v>20</v>
      </c>
      <c r="I591" s="117"/>
      <c r="J591" s="117">
        <v>3600</v>
      </c>
      <c r="K591" s="117" t="s">
        <v>195</v>
      </c>
      <c r="L591" s="216">
        <v>1800</v>
      </c>
      <c r="M591" s="4" t="s">
        <v>1193</v>
      </c>
    </row>
    <row r="592" spans="2:13" s="4" customFormat="1" x14ac:dyDescent="0.25">
      <c r="B592" s="117" t="s">
        <v>361</v>
      </c>
      <c r="C592" s="286" t="s">
        <v>362</v>
      </c>
      <c r="D592" s="117" t="s">
        <v>1064</v>
      </c>
      <c r="E592" s="286" t="s">
        <v>1197</v>
      </c>
      <c r="F592" s="287" t="s">
        <v>478</v>
      </c>
      <c r="G592" s="117" t="s">
        <v>479</v>
      </c>
      <c r="H592" s="117"/>
      <c r="I592" s="117"/>
      <c r="J592" s="117">
        <v>3600</v>
      </c>
      <c r="K592" s="117" t="s">
        <v>195</v>
      </c>
      <c r="L592" s="216">
        <v>1000</v>
      </c>
      <c r="M592" s="4" t="s">
        <v>1692</v>
      </c>
    </row>
    <row r="593" spans="2:13" s="4" customFormat="1" x14ac:dyDescent="0.25">
      <c r="B593" s="117" t="s">
        <v>361</v>
      </c>
      <c r="C593" s="286" t="s">
        <v>362</v>
      </c>
      <c r="D593" s="117"/>
      <c r="E593" s="286" t="s">
        <v>1426</v>
      </c>
      <c r="F593" s="287">
        <v>5137</v>
      </c>
      <c r="G593" s="117" t="s">
        <v>469</v>
      </c>
      <c r="H593" s="117"/>
      <c r="I593" s="117"/>
      <c r="J593" s="117">
        <v>3600</v>
      </c>
      <c r="K593" s="117" t="s">
        <v>195</v>
      </c>
      <c r="L593" s="216">
        <v>500</v>
      </c>
      <c r="M593" s="4" t="s">
        <v>1427</v>
      </c>
    </row>
    <row r="594" spans="2:13" s="4" customFormat="1" x14ac:dyDescent="0.25">
      <c r="B594" s="117" t="s">
        <v>361</v>
      </c>
      <c r="C594" s="286" t="s">
        <v>362</v>
      </c>
      <c r="D594" s="117" t="s">
        <v>1064</v>
      </c>
      <c r="E594" s="286" t="s">
        <v>1065</v>
      </c>
      <c r="F594" s="287" t="s">
        <v>1058</v>
      </c>
      <c r="G594" s="117" t="s">
        <v>1059</v>
      </c>
      <c r="H594" s="117" t="s">
        <v>20</v>
      </c>
      <c r="I594" s="117"/>
      <c r="J594" s="117">
        <v>3600</v>
      </c>
      <c r="K594" s="117" t="s">
        <v>195</v>
      </c>
      <c r="L594" s="216">
        <v>10</v>
      </c>
    </row>
    <row r="595" spans="2:13" s="4" customFormat="1" x14ac:dyDescent="0.25">
      <c r="B595" s="117" t="s">
        <v>361</v>
      </c>
      <c r="C595" s="286" t="s">
        <v>362</v>
      </c>
      <c r="D595" s="117" t="s">
        <v>1066</v>
      </c>
      <c r="E595" s="286" t="s">
        <v>1067</v>
      </c>
      <c r="F595" s="287" t="s">
        <v>425</v>
      </c>
      <c r="G595" s="117" t="s">
        <v>426</v>
      </c>
      <c r="H595" s="117" t="s">
        <v>20</v>
      </c>
      <c r="I595" s="117"/>
      <c r="J595" s="117">
        <v>3600</v>
      </c>
      <c r="K595" s="117" t="s">
        <v>195</v>
      </c>
      <c r="L595" s="216">
        <v>50</v>
      </c>
      <c r="M595" s="4" t="s">
        <v>1194</v>
      </c>
    </row>
    <row r="596" spans="2:13" s="4" customFormat="1" x14ac:dyDescent="0.25">
      <c r="B596" s="117" t="s">
        <v>361</v>
      </c>
      <c r="C596" s="286" t="s">
        <v>362</v>
      </c>
      <c r="D596" s="117" t="s">
        <v>1066</v>
      </c>
      <c r="E596" s="286" t="s">
        <v>1067</v>
      </c>
      <c r="F596" s="287" t="s">
        <v>478</v>
      </c>
      <c r="G596" s="117" t="s">
        <v>479</v>
      </c>
      <c r="H596" s="117" t="s">
        <v>20</v>
      </c>
      <c r="I596" s="117"/>
      <c r="J596" s="117">
        <v>3600</v>
      </c>
      <c r="K596" s="117" t="s">
        <v>195</v>
      </c>
      <c r="L596" s="216">
        <v>110</v>
      </c>
    </row>
    <row r="597" spans="2:13" s="4" customFormat="1" x14ac:dyDescent="0.25">
      <c r="B597" s="117" t="s">
        <v>361</v>
      </c>
      <c r="C597" s="286" t="s">
        <v>362</v>
      </c>
      <c r="D597" s="117" t="s">
        <v>1068</v>
      </c>
      <c r="E597" s="286" t="s">
        <v>1069</v>
      </c>
      <c r="F597" s="287" t="s">
        <v>976</v>
      </c>
      <c r="G597" s="117" t="s">
        <v>977</v>
      </c>
      <c r="H597" s="117" t="s">
        <v>20</v>
      </c>
      <c r="I597" s="117"/>
      <c r="J597" s="117">
        <v>3600</v>
      </c>
      <c r="K597" s="117" t="s">
        <v>195</v>
      </c>
      <c r="L597" s="216">
        <v>20</v>
      </c>
    </row>
    <row r="598" spans="2:13" s="4" customFormat="1" x14ac:dyDescent="0.25">
      <c r="B598" s="117" t="s">
        <v>361</v>
      </c>
      <c r="C598" s="286" t="s">
        <v>362</v>
      </c>
      <c r="D598" s="117" t="s">
        <v>1068</v>
      </c>
      <c r="E598" s="286" t="s">
        <v>1069</v>
      </c>
      <c r="F598" s="287" t="s">
        <v>425</v>
      </c>
      <c r="G598" s="117" t="s">
        <v>426</v>
      </c>
      <c r="H598" s="117" t="s">
        <v>20</v>
      </c>
      <c r="I598" s="117"/>
      <c r="J598" s="117">
        <v>3600</v>
      </c>
      <c r="K598" s="117" t="s">
        <v>195</v>
      </c>
      <c r="L598" s="216">
        <v>170</v>
      </c>
      <c r="M598" s="4" t="s">
        <v>1195</v>
      </c>
    </row>
    <row r="599" spans="2:13" s="4" customFormat="1" x14ac:dyDescent="0.25">
      <c r="B599" s="117" t="s">
        <v>361</v>
      </c>
      <c r="C599" s="286" t="s">
        <v>362</v>
      </c>
      <c r="D599" s="117" t="s">
        <v>1070</v>
      </c>
      <c r="E599" s="286" t="s">
        <v>1071</v>
      </c>
      <c r="F599" s="287" t="s">
        <v>478</v>
      </c>
      <c r="G599" s="117" t="s">
        <v>479</v>
      </c>
      <c r="H599" s="117" t="s">
        <v>20</v>
      </c>
      <c r="I599" s="117"/>
      <c r="J599" s="117">
        <v>3600</v>
      </c>
      <c r="K599" s="117" t="s">
        <v>195</v>
      </c>
      <c r="L599" s="216">
        <v>50</v>
      </c>
    </row>
    <row r="600" spans="2:13" s="4" customFormat="1" x14ac:dyDescent="0.25">
      <c r="B600" s="117" t="s">
        <v>361</v>
      </c>
      <c r="C600" s="286" t="s">
        <v>362</v>
      </c>
      <c r="D600" s="117" t="s">
        <v>1072</v>
      </c>
      <c r="E600" s="286" t="s">
        <v>1073</v>
      </c>
      <c r="F600" s="287" t="s">
        <v>437</v>
      </c>
      <c r="G600" s="117" t="s">
        <v>438</v>
      </c>
      <c r="H600" s="117" t="s">
        <v>20</v>
      </c>
      <c r="I600" s="117"/>
      <c r="J600" s="117">
        <v>3600</v>
      </c>
      <c r="K600" s="117" t="s">
        <v>195</v>
      </c>
      <c r="L600" s="216">
        <v>200</v>
      </c>
    </row>
    <row r="601" spans="2:13" s="4" customFormat="1" x14ac:dyDescent="0.25">
      <c r="B601" s="117" t="s">
        <v>361</v>
      </c>
      <c r="C601" s="286" t="s">
        <v>362</v>
      </c>
      <c r="D601" s="117" t="s">
        <v>1074</v>
      </c>
      <c r="E601" s="286" t="s">
        <v>1075</v>
      </c>
      <c r="F601" s="287" t="s">
        <v>437</v>
      </c>
      <c r="G601" s="117" t="s">
        <v>438</v>
      </c>
      <c r="H601" s="117" t="s">
        <v>20</v>
      </c>
      <c r="I601" s="117"/>
      <c r="J601" s="117">
        <v>3600</v>
      </c>
      <c r="K601" s="117" t="s">
        <v>195</v>
      </c>
      <c r="L601" s="216">
        <v>150</v>
      </c>
    </row>
    <row r="602" spans="2:13" s="4" customFormat="1" x14ac:dyDescent="0.25">
      <c r="B602" s="117" t="s">
        <v>361</v>
      </c>
      <c r="C602" s="286" t="s">
        <v>362</v>
      </c>
      <c r="D602" s="117" t="s">
        <v>1076</v>
      </c>
      <c r="E602" s="286" t="s">
        <v>1077</v>
      </c>
      <c r="F602" s="287" t="s">
        <v>425</v>
      </c>
      <c r="G602" s="117" t="s">
        <v>426</v>
      </c>
      <c r="H602" s="117" t="s">
        <v>20</v>
      </c>
      <c r="I602" s="117"/>
      <c r="J602" s="117">
        <v>3600</v>
      </c>
      <c r="K602" s="117" t="s">
        <v>195</v>
      </c>
      <c r="L602" s="216">
        <v>100</v>
      </c>
      <c r="M602" s="4" t="s">
        <v>1196</v>
      </c>
    </row>
    <row r="603" spans="2:13" s="4" customFormat="1" x14ac:dyDescent="0.25">
      <c r="B603" s="117" t="s">
        <v>361</v>
      </c>
      <c r="C603" s="286" t="s">
        <v>362</v>
      </c>
      <c r="D603" s="117" t="s">
        <v>1078</v>
      </c>
      <c r="E603" s="286" t="s">
        <v>1079</v>
      </c>
      <c r="F603" s="287" t="s">
        <v>437</v>
      </c>
      <c r="G603" s="117" t="s">
        <v>438</v>
      </c>
      <c r="H603" s="117" t="s">
        <v>20</v>
      </c>
      <c r="I603" s="117"/>
      <c r="J603" s="117">
        <v>3600</v>
      </c>
      <c r="K603" s="117" t="s">
        <v>195</v>
      </c>
      <c r="L603" s="216">
        <v>180</v>
      </c>
    </row>
    <row r="604" spans="2:13" s="4" customFormat="1" x14ac:dyDescent="0.25">
      <c r="B604" s="117" t="s">
        <v>361</v>
      </c>
      <c r="C604" s="286" t="s">
        <v>362</v>
      </c>
      <c r="D604" s="117" t="s">
        <v>1080</v>
      </c>
      <c r="E604" s="286" t="s">
        <v>1081</v>
      </c>
      <c r="F604" s="287" t="s">
        <v>478</v>
      </c>
      <c r="G604" s="117" t="s">
        <v>479</v>
      </c>
      <c r="H604" s="117" t="s">
        <v>20</v>
      </c>
      <c r="I604" s="117"/>
      <c r="J604" s="117">
        <v>3600</v>
      </c>
      <c r="K604" s="117" t="s">
        <v>195</v>
      </c>
      <c r="L604" s="216">
        <v>100</v>
      </c>
    </row>
    <row r="605" spans="2:13" s="4" customFormat="1" x14ac:dyDescent="0.25">
      <c r="B605" s="117" t="s">
        <v>361</v>
      </c>
      <c r="C605" s="286" t="s">
        <v>362</v>
      </c>
      <c r="D605" s="117" t="s">
        <v>1082</v>
      </c>
      <c r="E605" s="286" t="s">
        <v>1083</v>
      </c>
      <c r="F605" s="287" t="s">
        <v>478</v>
      </c>
      <c r="G605" s="117" t="s">
        <v>479</v>
      </c>
      <c r="H605" s="117" t="s">
        <v>20</v>
      </c>
      <c r="I605" s="117"/>
      <c r="J605" s="117">
        <v>3600</v>
      </c>
      <c r="K605" s="117" t="s">
        <v>195</v>
      </c>
      <c r="L605" s="216">
        <v>100</v>
      </c>
      <c r="M605" s="4" t="s">
        <v>1353</v>
      </c>
    </row>
    <row r="606" spans="2:13" s="4" customFormat="1" x14ac:dyDescent="0.25">
      <c r="B606" s="117" t="s">
        <v>361</v>
      </c>
      <c r="C606" s="286" t="s">
        <v>362</v>
      </c>
      <c r="D606" s="117" t="s">
        <v>1084</v>
      </c>
      <c r="E606" s="286" t="s">
        <v>1085</v>
      </c>
      <c r="F606" s="287" t="s">
        <v>530</v>
      </c>
      <c r="G606" s="117" t="s">
        <v>531</v>
      </c>
      <c r="H606" s="117" t="s">
        <v>20</v>
      </c>
      <c r="I606" s="117"/>
      <c r="J606" s="117">
        <v>3600</v>
      </c>
      <c r="K606" s="117" t="s">
        <v>195</v>
      </c>
      <c r="L606" s="216">
        <v>20</v>
      </c>
    </row>
    <row r="607" spans="2:13" s="4" customFormat="1" x14ac:dyDescent="0.25">
      <c r="B607" s="117" t="s">
        <v>361</v>
      </c>
      <c r="C607" s="286" t="s">
        <v>362</v>
      </c>
      <c r="D607" s="117" t="s">
        <v>1086</v>
      </c>
      <c r="E607" s="286" t="s">
        <v>1087</v>
      </c>
      <c r="F607" s="287" t="s">
        <v>457</v>
      </c>
      <c r="G607" s="117" t="s">
        <v>458</v>
      </c>
      <c r="H607" s="117" t="s">
        <v>20</v>
      </c>
      <c r="I607" s="117"/>
      <c r="J607" s="117">
        <v>3600</v>
      </c>
      <c r="K607" s="117" t="s">
        <v>195</v>
      </c>
      <c r="L607" s="216">
        <v>60</v>
      </c>
      <c r="M607" s="4" t="s">
        <v>1198</v>
      </c>
    </row>
    <row r="608" spans="2:13" s="4" customFormat="1" x14ac:dyDescent="0.25">
      <c r="B608" s="117" t="s">
        <v>361</v>
      </c>
      <c r="C608" s="286" t="s">
        <v>362</v>
      </c>
      <c r="D608" s="117" t="s">
        <v>598</v>
      </c>
      <c r="E608" s="286" t="s">
        <v>599</v>
      </c>
      <c r="F608" s="287" t="s">
        <v>453</v>
      </c>
      <c r="G608" s="117" t="s">
        <v>454</v>
      </c>
      <c r="H608" s="117" t="s">
        <v>20</v>
      </c>
      <c r="I608" s="117"/>
      <c r="J608" s="117">
        <v>3800</v>
      </c>
      <c r="K608" s="117" t="s">
        <v>1745</v>
      </c>
      <c r="L608" s="216">
        <v>500</v>
      </c>
      <c r="M608" s="4" t="s">
        <v>1222</v>
      </c>
    </row>
    <row r="609" spans="2:13" s="4" customFormat="1" x14ac:dyDescent="0.25">
      <c r="B609" s="117" t="s">
        <v>361</v>
      </c>
      <c r="C609" s="286" t="s">
        <v>362</v>
      </c>
      <c r="D609" s="117" t="s">
        <v>1088</v>
      </c>
      <c r="E609" s="286" t="s">
        <v>1089</v>
      </c>
      <c r="F609" s="287" t="s">
        <v>425</v>
      </c>
      <c r="G609" s="117" t="s">
        <v>426</v>
      </c>
      <c r="H609" s="117" t="s">
        <v>20</v>
      </c>
      <c r="I609" s="117"/>
      <c r="J609" s="117">
        <v>3800</v>
      </c>
      <c r="K609" s="117" t="s">
        <v>1745</v>
      </c>
      <c r="L609" s="216">
        <v>100</v>
      </c>
      <c r="M609" s="4" t="s">
        <v>1682</v>
      </c>
    </row>
    <row r="610" spans="2:13" s="4" customFormat="1" x14ac:dyDescent="0.25">
      <c r="B610" s="117" t="s">
        <v>361</v>
      </c>
      <c r="C610" s="286" t="s">
        <v>362</v>
      </c>
      <c r="D610" s="117" t="s">
        <v>1090</v>
      </c>
      <c r="E610" s="286" t="s">
        <v>1091</v>
      </c>
      <c r="F610" s="287">
        <v>5901</v>
      </c>
      <c r="G610" s="117" t="s">
        <v>622</v>
      </c>
      <c r="H610" s="117" t="s">
        <v>20</v>
      </c>
      <c r="I610" s="117"/>
      <c r="J610" s="117">
        <v>3800</v>
      </c>
      <c r="K610" s="117" t="s">
        <v>1745</v>
      </c>
      <c r="L610" s="216">
        <v>400</v>
      </c>
    </row>
    <row r="611" spans="2:13" s="4" customFormat="1" x14ac:dyDescent="0.25">
      <c r="B611" s="117" t="s">
        <v>361</v>
      </c>
      <c r="C611" s="286" t="s">
        <v>362</v>
      </c>
      <c r="D611" s="117" t="s">
        <v>1092</v>
      </c>
      <c r="E611" s="286" t="s">
        <v>1093</v>
      </c>
      <c r="F611" s="287" t="s">
        <v>472</v>
      </c>
      <c r="G611" s="117" t="s">
        <v>473</v>
      </c>
      <c r="H611" s="117" t="s">
        <v>20</v>
      </c>
      <c r="I611" s="117"/>
      <c r="J611" s="117">
        <v>3800</v>
      </c>
      <c r="K611" s="117" t="s">
        <v>1745</v>
      </c>
      <c r="L611" s="216">
        <v>25</v>
      </c>
      <c r="M611" s="4" t="s">
        <v>1232</v>
      </c>
    </row>
    <row r="612" spans="2:13" s="4" customFormat="1" x14ac:dyDescent="0.25">
      <c r="B612" s="117" t="s">
        <v>361</v>
      </c>
      <c r="C612" s="286" t="s">
        <v>362</v>
      </c>
      <c r="D612" s="117" t="s">
        <v>1094</v>
      </c>
      <c r="E612" s="286" t="s">
        <v>1095</v>
      </c>
      <c r="F612" s="287" t="s">
        <v>425</v>
      </c>
      <c r="G612" s="117" t="s">
        <v>426</v>
      </c>
      <c r="H612" s="117" t="s">
        <v>20</v>
      </c>
      <c r="I612" s="117"/>
      <c r="J612" s="117">
        <v>3800</v>
      </c>
      <c r="K612" s="117" t="s">
        <v>1745</v>
      </c>
      <c r="L612" s="216">
        <v>400</v>
      </c>
      <c r="M612" s="4" t="s">
        <v>1683</v>
      </c>
    </row>
    <row r="613" spans="2:13" s="4" customFormat="1" x14ac:dyDescent="0.25">
      <c r="B613" s="117" t="s">
        <v>361</v>
      </c>
      <c r="C613" s="286" t="s">
        <v>362</v>
      </c>
      <c r="D613" s="117" t="s">
        <v>1096</v>
      </c>
      <c r="E613" s="286" t="s">
        <v>1097</v>
      </c>
      <c r="F613" s="287" t="s">
        <v>425</v>
      </c>
      <c r="G613" s="117" t="s">
        <v>426</v>
      </c>
      <c r="H613" s="117" t="s">
        <v>20</v>
      </c>
      <c r="I613" s="117"/>
      <c r="J613" s="117">
        <v>3800</v>
      </c>
      <c r="K613" s="117" t="s">
        <v>1745</v>
      </c>
      <c r="L613" s="216">
        <v>500</v>
      </c>
    </row>
    <row r="614" spans="2:13" s="4" customFormat="1" x14ac:dyDescent="0.25">
      <c r="B614" s="117" t="s">
        <v>361</v>
      </c>
      <c r="C614" s="286" t="s">
        <v>362</v>
      </c>
      <c r="D614" s="117" t="s">
        <v>1096</v>
      </c>
      <c r="E614" s="286" t="s">
        <v>1097</v>
      </c>
      <c r="F614" s="287" t="s">
        <v>472</v>
      </c>
      <c r="G614" s="117" t="s">
        <v>473</v>
      </c>
      <c r="H614" s="117" t="s">
        <v>20</v>
      </c>
      <c r="I614" s="117"/>
      <c r="J614" s="117">
        <v>3800</v>
      </c>
      <c r="K614" s="117" t="s">
        <v>1745</v>
      </c>
      <c r="L614" s="216">
        <v>35</v>
      </c>
    </row>
    <row r="615" spans="2:13" s="4" customFormat="1" x14ac:dyDescent="0.25">
      <c r="B615" s="117" t="s">
        <v>361</v>
      </c>
      <c r="C615" s="286" t="s">
        <v>362</v>
      </c>
      <c r="D615" s="117" t="s">
        <v>156</v>
      </c>
      <c r="E615" s="286" t="s">
        <v>157</v>
      </c>
      <c r="F615" s="287">
        <v>6111</v>
      </c>
      <c r="G615" s="117" t="s">
        <v>1018</v>
      </c>
      <c r="H615" s="117"/>
      <c r="I615" s="117"/>
      <c r="J615" s="117">
        <v>3800</v>
      </c>
      <c r="K615" s="117" t="s">
        <v>1745</v>
      </c>
      <c r="L615" s="216">
        <v>470</v>
      </c>
      <c r="M615" s="4" t="s">
        <v>1686</v>
      </c>
    </row>
    <row r="616" spans="2:13" s="4" customFormat="1" x14ac:dyDescent="0.25">
      <c r="B616" s="117" t="s">
        <v>361</v>
      </c>
      <c r="C616" s="286" t="s">
        <v>362</v>
      </c>
      <c r="D616" s="117" t="s">
        <v>156</v>
      </c>
      <c r="E616" s="286" t="s">
        <v>157</v>
      </c>
      <c r="F616" s="287" t="s">
        <v>807</v>
      </c>
      <c r="G616" s="117" t="s">
        <v>808</v>
      </c>
      <c r="H616" s="117" t="s">
        <v>122</v>
      </c>
      <c r="I616" s="117" t="s">
        <v>123</v>
      </c>
      <c r="J616" s="117">
        <v>3800</v>
      </c>
      <c r="K616" s="117" t="s">
        <v>1745</v>
      </c>
      <c r="L616" s="216">
        <v>500</v>
      </c>
      <c r="M616" s="4" t="s">
        <v>1467</v>
      </c>
    </row>
    <row r="617" spans="2:13" s="4" customFormat="1" x14ac:dyDescent="0.25">
      <c r="B617" s="117" t="s">
        <v>361</v>
      </c>
      <c r="C617" s="286" t="s">
        <v>362</v>
      </c>
      <c r="D617" s="117" t="s">
        <v>1098</v>
      </c>
      <c r="E617" s="286" t="s">
        <v>1099</v>
      </c>
      <c r="F617" s="287" t="s">
        <v>807</v>
      </c>
      <c r="G617" s="117" t="s">
        <v>808</v>
      </c>
      <c r="H617" s="117" t="s">
        <v>122</v>
      </c>
      <c r="I617" s="117" t="s">
        <v>123</v>
      </c>
      <c r="J617" s="117">
        <v>3800</v>
      </c>
      <c r="K617" s="117" t="s">
        <v>1745</v>
      </c>
      <c r="L617" s="216">
        <v>250</v>
      </c>
      <c r="M617" s="4" t="s">
        <v>1468</v>
      </c>
    </row>
    <row r="618" spans="2:13" s="4" customFormat="1" x14ac:dyDescent="0.25">
      <c r="B618" s="117" t="s">
        <v>361</v>
      </c>
      <c r="C618" s="286" t="s">
        <v>362</v>
      </c>
      <c r="D618" s="117" t="s">
        <v>1100</v>
      </c>
      <c r="E618" s="286" t="s">
        <v>1101</v>
      </c>
      <c r="F618" s="287" t="s">
        <v>429</v>
      </c>
      <c r="G618" s="117" t="s">
        <v>430</v>
      </c>
      <c r="H618" s="117" t="s">
        <v>20</v>
      </c>
      <c r="I618" s="117"/>
      <c r="J618" s="203">
        <v>3900</v>
      </c>
      <c r="K618" s="117" t="s">
        <v>459</v>
      </c>
      <c r="L618" s="216">
        <v>50</v>
      </c>
    </row>
    <row r="619" spans="2:13" s="4" customFormat="1" x14ac:dyDescent="0.25">
      <c r="B619" s="117" t="s">
        <v>361</v>
      </c>
      <c r="C619" s="286" t="s">
        <v>362</v>
      </c>
      <c r="D619" s="117" t="s">
        <v>1102</v>
      </c>
      <c r="E619" s="286" t="s">
        <v>1103</v>
      </c>
      <c r="F619" s="287" t="s">
        <v>1104</v>
      </c>
      <c r="G619" s="117" t="s">
        <v>1103</v>
      </c>
      <c r="H619" s="117" t="s">
        <v>20</v>
      </c>
      <c r="I619" s="117"/>
      <c r="J619" s="203">
        <v>3900</v>
      </c>
      <c r="K619" s="117" t="s">
        <v>459</v>
      </c>
      <c r="L619" s="216">
        <v>100</v>
      </c>
    </row>
    <row r="620" spans="2:13" s="4" customFormat="1" x14ac:dyDescent="0.25">
      <c r="B620" s="117" t="s">
        <v>361</v>
      </c>
      <c r="C620" s="286" t="s">
        <v>362</v>
      </c>
      <c r="D620" s="117" t="s">
        <v>492</v>
      </c>
      <c r="E620" s="286" t="s">
        <v>493</v>
      </c>
      <c r="F620" s="287" t="s">
        <v>437</v>
      </c>
      <c r="G620" s="117" t="s">
        <v>438</v>
      </c>
      <c r="H620" s="117" t="s">
        <v>20</v>
      </c>
      <c r="I620" s="117"/>
      <c r="J620" s="203">
        <v>4200</v>
      </c>
      <c r="K620" s="117" t="s">
        <v>205</v>
      </c>
      <c r="L620" s="216">
        <v>50</v>
      </c>
    </row>
    <row r="621" spans="2:13" s="4" customFormat="1" x14ac:dyDescent="0.25">
      <c r="B621" s="117" t="s">
        <v>361</v>
      </c>
      <c r="C621" s="286" t="s">
        <v>362</v>
      </c>
      <c r="D621" s="117" t="s">
        <v>492</v>
      </c>
      <c r="E621" s="286" t="s">
        <v>493</v>
      </c>
      <c r="F621" s="287" t="s">
        <v>425</v>
      </c>
      <c r="G621" s="117" t="s">
        <v>426</v>
      </c>
      <c r="H621" s="117" t="s">
        <v>20</v>
      </c>
      <c r="I621" s="117"/>
      <c r="J621" s="203">
        <v>4200</v>
      </c>
      <c r="K621" s="117" t="s">
        <v>205</v>
      </c>
      <c r="L621" s="216">
        <v>5</v>
      </c>
    </row>
    <row r="622" spans="2:13" s="4" customFormat="1" x14ac:dyDescent="0.25">
      <c r="B622" s="117" t="s">
        <v>361</v>
      </c>
      <c r="C622" s="286" t="s">
        <v>362</v>
      </c>
      <c r="D622" s="117" t="s">
        <v>1105</v>
      </c>
      <c r="E622" s="286" t="s">
        <v>1106</v>
      </c>
      <c r="F622" s="287" t="s">
        <v>425</v>
      </c>
      <c r="G622" s="117" t="s">
        <v>426</v>
      </c>
      <c r="H622" s="117" t="s">
        <v>20</v>
      </c>
      <c r="I622" s="117"/>
      <c r="J622" s="203">
        <v>4200</v>
      </c>
      <c r="K622" s="117" t="s">
        <v>205</v>
      </c>
      <c r="L622" s="216">
        <v>400</v>
      </c>
      <c r="M622" s="4" t="s">
        <v>1391</v>
      </c>
    </row>
    <row r="623" spans="2:13" s="4" customFormat="1" x14ac:dyDescent="0.25">
      <c r="B623" s="117" t="s">
        <v>361</v>
      </c>
      <c r="C623" s="286" t="s">
        <v>362</v>
      </c>
      <c r="D623" s="117" t="s">
        <v>1108</v>
      </c>
      <c r="E623" s="286" t="s">
        <v>1109</v>
      </c>
      <c r="F623" s="287" t="s">
        <v>437</v>
      </c>
      <c r="G623" s="117" t="s">
        <v>438</v>
      </c>
      <c r="H623" s="117" t="s">
        <v>20</v>
      </c>
      <c r="I623" s="117"/>
      <c r="J623" s="203">
        <v>4200</v>
      </c>
      <c r="K623" s="117" t="s">
        <v>205</v>
      </c>
      <c r="L623" s="216">
        <v>150</v>
      </c>
    </row>
    <row r="624" spans="2:13" s="4" customFormat="1" x14ac:dyDescent="0.25">
      <c r="B624" s="117" t="s">
        <v>361</v>
      </c>
      <c r="C624" s="286" t="s">
        <v>362</v>
      </c>
      <c r="D624" s="117" t="s">
        <v>401</v>
      </c>
      <c r="E624" s="286" t="s">
        <v>402</v>
      </c>
      <c r="F624" s="287" t="s">
        <v>976</v>
      </c>
      <c r="G624" s="117" t="s">
        <v>977</v>
      </c>
      <c r="H624" s="117" t="s">
        <v>20</v>
      </c>
      <c r="I624" s="117"/>
      <c r="J624" s="203">
        <v>4200</v>
      </c>
      <c r="K624" s="117" t="s">
        <v>205</v>
      </c>
      <c r="L624" s="216">
        <v>500</v>
      </c>
    </row>
    <row r="625" spans="2:13" s="4" customFormat="1" x14ac:dyDescent="0.25">
      <c r="B625" s="117" t="s">
        <v>361</v>
      </c>
      <c r="C625" s="286" t="s">
        <v>362</v>
      </c>
      <c r="D625" s="117" t="s">
        <v>1110</v>
      </c>
      <c r="E625" s="286" t="s">
        <v>547</v>
      </c>
      <c r="F625" s="287" t="s">
        <v>546</v>
      </c>
      <c r="G625" s="117" t="s">
        <v>547</v>
      </c>
      <c r="H625" s="117" t="s">
        <v>20</v>
      </c>
      <c r="I625" s="117"/>
      <c r="J625" s="203">
        <v>4200</v>
      </c>
      <c r="K625" s="117" t="s">
        <v>205</v>
      </c>
      <c r="L625" s="216">
        <v>50</v>
      </c>
      <c r="M625" s="4" t="s">
        <v>1380</v>
      </c>
    </row>
    <row r="626" spans="2:13" s="4" customFormat="1" x14ac:dyDescent="0.25">
      <c r="B626" s="117" t="s">
        <v>361</v>
      </c>
      <c r="C626" s="286" t="s">
        <v>362</v>
      </c>
      <c r="D626" s="117" t="s">
        <v>1111</v>
      </c>
      <c r="E626" s="286" t="s">
        <v>1112</v>
      </c>
      <c r="F626" s="287" t="s">
        <v>530</v>
      </c>
      <c r="G626" s="117" t="s">
        <v>531</v>
      </c>
      <c r="H626" s="117" t="s">
        <v>20</v>
      </c>
      <c r="I626" s="117"/>
      <c r="J626" s="203">
        <v>4200</v>
      </c>
      <c r="K626" s="117" t="s">
        <v>205</v>
      </c>
      <c r="L626" s="216">
        <v>100</v>
      </c>
    </row>
    <row r="627" spans="2:13" s="4" customFormat="1" x14ac:dyDescent="0.25">
      <c r="B627" s="117" t="s">
        <v>361</v>
      </c>
      <c r="C627" s="286" t="s">
        <v>362</v>
      </c>
      <c r="D627" s="117" t="s">
        <v>1113</v>
      </c>
      <c r="E627" s="286" t="s">
        <v>1114</v>
      </c>
      <c r="F627" s="287" t="s">
        <v>496</v>
      </c>
      <c r="G627" s="117" t="s">
        <v>497</v>
      </c>
      <c r="H627" s="117" t="s">
        <v>20</v>
      </c>
      <c r="I627" s="117"/>
      <c r="J627" s="203">
        <v>4200</v>
      </c>
      <c r="K627" s="117" t="s">
        <v>205</v>
      </c>
      <c r="L627" s="216">
        <v>50</v>
      </c>
    </row>
    <row r="628" spans="2:13" s="4" customFormat="1" x14ac:dyDescent="0.25">
      <c r="B628" s="117" t="s">
        <v>361</v>
      </c>
      <c r="C628" s="286" t="s">
        <v>362</v>
      </c>
      <c r="D628" s="117"/>
      <c r="E628" s="286" t="s">
        <v>1381</v>
      </c>
      <c r="F628" s="287" t="s">
        <v>425</v>
      </c>
      <c r="G628" s="117" t="s">
        <v>426</v>
      </c>
      <c r="H628" s="117"/>
      <c r="I628" s="117"/>
      <c r="J628" s="203">
        <v>4200</v>
      </c>
      <c r="K628" s="117" t="s">
        <v>205</v>
      </c>
      <c r="L628" s="216">
        <v>40</v>
      </c>
      <c r="M628" s="4" t="s">
        <v>1382</v>
      </c>
    </row>
    <row r="629" spans="2:13" s="4" customFormat="1" x14ac:dyDescent="0.25">
      <c r="B629" s="117" t="s">
        <v>361</v>
      </c>
      <c r="C629" s="286" t="s">
        <v>362</v>
      </c>
      <c r="D629" s="117" t="s">
        <v>1115</v>
      </c>
      <c r="E629" s="286" t="s">
        <v>1116</v>
      </c>
      <c r="F629" s="287" t="s">
        <v>926</v>
      </c>
      <c r="G629" s="117" t="s">
        <v>927</v>
      </c>
      <c r="H629" s="117" t="s">
        <v>20</v>
      </c>
      <c r="I629" s="117"/>
      <c r="J629" s="203">
        <v>4200</v>
      </c>
      <c r="K629" s="117" t="s">
        <v>205</v>
      </c>
      <c r="L629" s="216">
        <v>60</v>
      </c>
    </row>
    <row r="630" spans="2:13" s="4" customFormat="1" x14ac:dyDescent="0.25">
      <c r="B630" s="117" t="s">
        <v>361</v>
      </c>
      <c r="C630" s="286" t="s">
        <v>362</v>
      </c>
      <c r="D630" s="117" t="s">
        <v>1117</v>
      </c>
      <c r="E630" s="286" t="s">
        <v>1107</v>
      </c>
      <c r="F630" s="287" t="s">
        <v>425</v>
      </c>
      <c r="G630" s="117" t="s">
        <v>426</v>
      </c>
      <c r="H630" s="117" t="s">
        <v>20</v>
      </c>
      <c r="I630" s="117"/>
      <c r="J630" s="203">
        <v>4200</v>
      </c>
      <c r="K630" s="117" t="s">
        <v>205</v>
      </c>
      <c r="L630" s="216">
        <v>20</v>
      </c>
    </row>
    <row r="631" spans="2:13" s="4" customFormat="1" x14ac:dyDescent="0.25">
      <c r="B631" s="117" t="s">
        <v>361</v>
      </c>
      <c r="C631" s="286" t="s">
        <v>362</v>
      </c>
      <c r="D631" s="117"/>
      <c r="E631" s="298" t="s">
        <v>1749</v>
      </c>
      <c r="F631" s="287">
        <v>6901</v>
      </c>
      <c r="G631" s="117" t="s">
        <v>557</v>
      </c>
      <c r="H631" s="117"/>
      <c r="I631" s="117"/>
      <c r="J631" s="203">
        <v>3900</v>
      </c>
      <c r="K631" s="117" t="s">
        <v>459</v>
      </c>
      <c r="L631" s="121">
        <v>38000</v>
      </c>
      <c r="M631" s="4" t="s">
        <v>1727</v>
      </c>
    </row>
    <row r="632" spans="2:13" s="4" customFormat="1" x14ac:dyDescent="0.25">
      <c r="B632" s="117"/>
      <c r="C632" s="286"/>
      <c r="D632" s="117"/>
      <c r="E632" s="286"/>
      <c r="F632" s="287"/>
      <c r="G632" s="117"/>
      <c r="H632" s="117"/>
      <c r="I632" s="117"/>
      <c r="J632" s="203"/>
      <c r="K632" s="117"/>
      <c r="L632" s="216"/>
    </row>
    <row r="633" spans="2:13" s="4" customFormat="1" x14ac:dyDescent="0.25">
      <c r="B633" s="117" t="s">
        <v>403</v>
      </c>
      <c r="C633" s="286" t="s">
        <v>404</v>
      </c>
      <c r="D633" s="117" t="s">
        <v>138</v>
      </c>
      <c r="E633" s="286" t="s">
        <v>139</v>
      </c>
      <c r="F633" s="287" t="s">
        <v>621</v>
      </c>
      <c r="G633" s="117" t="s">
        <v>622</v>
      </c>
      <c r="H633" s="117" t="s">
        <v>20</v>
      </c>
      <c r="I633" s="117"/>
      <c r="J633" s="203">
        <v>2000</v>
      </c>
      <c r="K633" s="117" t="s">
        <v>382</v>
      </c>
      <c r="L633" s="216">
        <v>500</v>
      </c>
      <c r="M633" s="4" t="s">
        <v>1471</v>
      </c>
    </row>
    <row r="634" spans="2:13" s="4" customFormat="1" x14ac:dyDescent="0.25">
      <c r="B634" s="117"/>
      <c r="C634" s="286"/>
      <c r="D634" s="117"/>
      <c r="E634" s="286"/>
      <c r="F634" s="287"/>
      <c r="G634" s="117"/>
      <c r="H634" s="117"/>
      <c r="I634" s="117"/>
      <c r="J634" s="292"/>
      <c r="K634" s="117"/>
      <c r="L634" s="216"/>
    </row>
    <row r="635" spans="2:13" s="4" customFormat="1" x14ac:dyDescent="0.25">
      <c r="B635" s="117" t="s">
        <v>405</v>
      </c>
      <c r="C635" s="286" t="s">
        <v>406</v>
      </c>
      <c r="D635" s="117" t="s">
        <v>383</v>
      </c>
      <c r="E635" s="286" t="s">
        <v>384</v>
      </c>
      <c r="F635" s="287" t="s">
        <v>934</v>
      </c>
      <c r="G635" s="117" t="s">
        <v>935</v>
      </c>
      <c r="H635" s="117" t="s">
        <v>20</v>
      </c>
      <c r="I635" s="117"/>
      <c r="J635" s="203">
        <v>2600</v>
      </c>
      <c r="K635" s="117" t="s">
        <v>292</v>
      </c>
      <c r="L635" s="121">
        <v>250</v>
      </c>
      <c r="M635" s="4" t="s">
        <v>1203</v>
      </c>
    </row>
    <row r="636" spans="2:13" s="4" customFormat="1" x14ac:dyDescent="0.25">
      <c r="B636" s="117" t="s">
        <v>405</v>
      </c>
      <c r="C636" s="286" t="s">
        <v>406</v>
      </c>
      <c r="D636" s="117" t="s">
        <v>1118</v>
      </c>
      <c r="E636" s="286" t="s">
        <v>1204</v>
      </c>
      <c r="F636" s="287" t="s">
        <v>1119</v>
      </c>
      <c r="G636" s="117" t="s">
        <v>1120</v>
      </c>
      <c r="H636" s="117" t="s">
        <v>20</v>
      </c>
      <c r="I636" s="117"/>
      <c r="J636" s="203">
        <v>2600</v>
      </c>
      <c r="K636" s="117" t="s">
        <v>292</v>
      </c>
      <c r="L636" s="121">
        <v>1500</v>
      </c>
    </row>
    <row r="637" spans="2:13" s="4" customFormat="1" x14ac:dyDescent="0.25">
      <c r="B637" s="117" t="s">
        <v>405</v>
      </c>
      <c r="C637" s="286" t="s">
        <v>406</v>
      </c>
      <c r="D637" s="117" t="s">
        <v>1118</v>
      </c>
      <c r="E637" s="286" t="s">
        <v>1205</v>
      </c>
      <c r="F637" s="287" t="s">
        <v>1119</v>
      </c>
      <c r="G637" s="117" t="s">
        <v>1120</v>
      </c>
      <c r="H637" s="117" t="s">
        <v>20</v>
      </c>
      <c r="I637" s="117"/>
      <c r="J637" s="203">
        <v>2600</v>
      </c>
      <c r="K637" s="117" t="s">
        <v>292</v>
      </c>
      <c r="L637" s="121">
        <v>7500</v>
      </c>
    </row>
    <row r="638" spans="2:13" s="4" customFormat="1" x14ac:dyDescent="0.25">
      <c r="B638" s="117" t="s">
        <v>405</v>
      </c>
      <c r="C638" s="286" t="s">
        <v>406</v>
      </c>
      <c r="D638" s="117" t="s">
        <v>1118</v>
      </c>
      <c r="E638" s="286" t="s">
        <v>1206</v>
      </c>
      <c r="F638" s="287" t="s">
        <v>1119</v>
      </c>
      <c r="G638" s="117" t="s">
        <v>1120</v>
      </c>
      <c r="H638" s="117" t="s">
        <v>20</v>
      </c>
      <c r="I638" s="117"/>
      <c r="J638" s="117">
        <v>2600</v>
      </c>
      <c r="K638" s="117" t="s">
        <v>292</v>
      </c>
      <c r="L638" s="121">
        <v>1000</v>
      </c>
      <c r="M638" s="4" t="s">
        <v>1213</v>
      </c>
    </row>
    <row r="639" spans="2:13" s="4" customFormat="1" x14ac:dyDescent="0.25">
      <c r="B639" s="117" t="s">
        <v>405</v>
      </c>
      <c r="C639" s="286" t="s">
        <v>406</v>
      </c>
      <c r="D639" s="117" t="s">
        <v>1121</v>
      </c>
      <c r="E639" s="286" t="s">
        <v>1122</v>
      </c>
      <c r="F639" s="287" t="s">
        <v>1123</v>
      </c>
      <c r="G639" s="117" t="s">
        <v>1124</v>
      </c>
      <c r="H639" s="117" t="s">
        <v>20</v>
      </c>
      <c r="I639" s="117"/>
      <c r="J639" s="117">
        <v>2600</v>
      </c>
      <c r="K639" s="117" t="s">
        <v>292</v>
      </c>
      <c r="L639" s="217">
        <v>-200</v>
      </c>
      <c r="M639" s="4" t="s">
        <v>1472</v>
      </c>
    </row>
    <row r="640" spans="2:13" s="4" customFormat="1" x14ac:dyDescent="0.25">
      <c r="B640" s="117"/>
      <c r="C640" s="286"/>
      <c r="D640" s="117"/>
      <c r="E640" s="286"/>
      <c r="F640" s="287"/>
      <c r="G640" s="117"/>
      <c r="H640" s="117"/>
      <c r="I640" s="117"/>
      <c r="J640" s="117"/>
      <c r="K640" s="117"/>
      <c r="L640" s="216"/>
    </row>
    <row r="641" spans="2:13" s="4" customFormat="1" x14ac:dyDescent="0.25">
      <c r="B641" s="117">
        <v>0</v>
      </c>
      <c r="C641" s="286"/>
      <c r="D641" s="117">
        <v>2600026000</v>
      </c>
      <c r="E641" s="286" t="s">
        <v>1742</v>
      </c>
      <c r="F641" s="287">
        <v>8124</v>
      </c>
      <c r="G641" s="117" t="s">
        <v>1214</v>
      </c>
      <c r="H641" s="117" t="s">
        <v>20</v>
      </c>
      <c r="I641" s="117"/>
      <c r="J641" s="117">
        <v>2600</v>
      </c>
      <c r="K641" s="117" t="s">
        <v>292</v>
      </c>
      <c r="L641" s="121">
        <v>7450</v>
      </c>
      <c r="M641" s="4" t="s">
        <v>1635</v>
      </c>
    </row>
    <row r="642" spans="2:13" s="4" customFormat="1" x14ac:dyDescent="0.25">
      <c r="B642" s="117">
        <v>0</v>
      </c>
      <c r="C642" s="286"/>
      <c r="D642" s="117">
        <v>2600026000</v>
      </c>
      <c r="E642" s="286" t="s">
        <v>1215</v>
      </c>
      <c r="F642" s="287">
        <v>8124</v>
      </c>
      <c r="G642" s="117" t="s">
        <v>1214</v>
      </c>
      <c r="H642" s="117" t="s">
        <v>20</v>
      </c>
      <c r="I642" s="117"/>
      <c r="J642" s="117">
        <v>2600</v>
      </c>
      <c r="K642" s="117" t="s">
        <v>292</v>
      </c>
      <c r="L642" s="121">
        <v>2300</v>
      </c>
      <c r="M642" s="4" t="s">
        <v>1449</v>
      </c>
    </row>
    <row r="643" spans="2:13" s="4" customFormat="1" x14ac:dyDescent="0.25">
      <c r="B643" s="286"/>
      <c r="C643" s="286"/>
      <c r="D643" s="286"/>
      <c r="E643" s="286"/>
      <c r="F643" s="296"/>
      <c r="G643" s="286"/>
      <c r="H643" s="286"/>
      <c r="I643" s="286"/>
      <c r="J643" s="286"/>
      <c r="K643" s="286"/>
      <c r="L643" s="14"/>
    </row>
    <row r="644" spans="2:13" s="4" customFormat="1" x14ac:dyDescent="0.25">
      <c r="B644" s="117" t="s">
        <v>1125</v>
      </c>
      <c r="C644" s="286" t="s">
        <v>1126</v>
      </c>
      <c r="D644" s="117" t="s">
        <v>383</v>
      </c>
      <c r="E644" s="286" t="s">
        <v>384</v>
      </c>
      <c r="F644" s="287" t="s">
        <v>1062</v>
      </c>
      <c r="G644" s="117" t="s">
        <v>1063</v>
      </c>
      <c r="H644" s="117" t="s">
        <v>20</v>
      </c>
      <c r="I644" s="117"/>
      <c r="J644" s="117">
        <v>2600</v>
      </c>
      <c r="K644" s="117" t="s">
        <v>292</v>
      </c>
      <c r="L644" s="216">
        <v>1100</v>
      </c>
      <c r="M644" s="4" t="s">
        <v>1469</v>
      </c>
    </row>
    <row r="645" spans="2:13" s="4" customFormat="1" x14ac:dyDescent="0.25">
      <c r="B645" s="117"/>
      <c r="C645" s="286"/>
      <c r="D645" s="117"/>
      <c r="E645" s="286"/>
      <c r="F645" s="287"/>
      <c r="G645" s="117"/>
      <c r="H645" s="117"/>
      <c r="I645" s="117"/>
      <c r="J645" s="117"/>
      <c r="K645" s="117"/>
      <c r="L645" s="216"/>
    </row>
    <row r="646" spans="2:13" s="4" customFormat="1" x14ac:dyDescent="0.25">
      <c r="B646" s="117" t="s">
        <v>415</v>
      </c>
      <c r="C646" s="286" t="s">
        <v>416</v>
      </c>
      <c r="D646" s="117" t="s">
        <v>1129</v>
      </c>
      <c r="E646" s="286" t="s">
        <v>1130</v>
      </c>
      <c r="F646" s="287" t="s">
        <v>1131</v>
      </c>
      <c r="G646" s="117" t="s">
        <v>1132</v>
      </c>
      <c r="H646" s="117" t="s">
        <v>20</v>
      </c>
      <c r="I646" s="117"/>
      <c r="J646" s="117">
        <v>2600</v>
      </c>
      <c r="K646" s="117" t="s">
        <v>292</v>
      </c>
      <c r="L646" s="216">
        <v>10</v>
      </c>
    </row>
    <row r="647" spans="2:13" s="4" customFormat="1" x14ac:dyDescent="0.25">
      <c r="B647" s="117" t="s">
        <v>415</v>
      </c>
      <c r="C647" s="286" t="s">
        <v>416</v>
      </c>
      <c r="D647" s="117" t="s">
        <v>1133</v>
      </c>
      <c r="E647" s="286" t="s">
        <v>1134</v>
      </c>
      <c r="F647" s="287" t="s">
        <v>1131</v>
      </c>
      <c r="G647" s="117" t="s">
        <v>1132</v>
      </c>
      <c r="H647" s="117" t="s">
        <v>20</v>
      </c>
      <c r="I647" s="117"/>
      <c r="J647" s="117">
        <v>2600</v>
      </c>
      <c r="K647" s="117" t="s">
        <v>292</v>
      </c>
      <c r="L647" s="216">
        <v>10</v>
      </c>
    </row>
    <row r="648" spans="2:13" s="4" customFormat="1" x14ac:dyDescent="0.25">
      <c r="B648" s="117" t="s">
        <v>415</v>
      </c>
      <c r="C648" s="286" t="s">
        <v>416</v>
      </c>
      <c r="D648" s="117" t="s">
        <v>1135</v>
      </c>
      <c r="E648" s="286" t="s">
        <v>1136</v>
      </c>
      <c r="F648" s="287" t="s">
        <v>1131</v>
      </c>
      <c r="G648" s="117" t="s">
        <v>1132</v>
      </c>
      <c r="H648" s="117" t="s">
        <v>20</v>
      </c>
      <c r="I648" s="117"/>
      <c r="J648" s="117">
        <v>2600</v>
      </c>
      <c r="K648" s="117" t="s">
        <v>292</v>
      </c>
      <c r="L648" s="216">
        <v>10</v>
      </c>
    </row>
    <row r="649" spans="2:13" s="4" customFormat="1" x14ac:dyDescent="0.25">
      <c r="B649" s="117" t="s">
        <v>415</v>
      </c>
      <c r="C649" s="286" t="s">
        <v>416</v>
      </c>
      <c r="D649" s="117" t="s">
        <v>1137</v>
      </c>
      <c r="E649" s="286" t="s">
        <v>1138</v>
      </c>
      <c r="F649" s="287" t="s">
        <v>1131</v>
      </c>
      <c r="G649" s="117" t="s">
        <v>1132</v>
      </c>
      <c r="H649" s="117" t="s">
        <v>20</v>
      </c>
      <c r="I649" s="117"/>
      <c r="J649" s="117">
        <v>2600</v>
      </c>
      <c r="K649" s="117" t="s">
        <v>292</v>
      </c>
      <c r="L649" s="216">
        <v>10</v>
      </c>
    </row>
    <row r="650" spans="2:13" s="4" customFormat="1" x14ac:dyDescent="0.25">
      <c r="B650" s="117" t="s">
        <v>415</v>
      </c>
      <c r="C650" s="286" t="s">
        <v>416</v>
      </c>
      <c r="D650" s="117" t="s">
        <v>1139</v>
      </c>
      <c r="E650" s="286" t="s">
        <v>1140</v>
      </c>
      <c r="F650" s="287" t="s">
        <v>1131</v>
      </c>
      <c r="G650" s="117" t="s">
        <v>1132</v>
      </c>
      <c r="H650" s="117" t="s">
        <v>20</v>
      </c>
      <c r="I650" s="117"/>
      <c r="J650" s="117">
        <v>2600</v>
      </c>
      <c r="K650" s="117" t="s">
        <v>292</v>
      </c>
      <c r="L650" s="216">
        <v>10</v>
      </c>
    </row>
    <row r="651" spans="2:13" s="4" customFormat="1" x14ac:dyDescent="0.25">
      <c r="B651" s="117" t="s">
        <v>415</v>
      </c>
      <c r="C651" s="286" t="s">
        <v>416</v>
      </c>
      <c r="D651" s="117" t="s">
        <v>1141</v>
      </c>
      <c r="E651" s="286" t="s">
        <v>1142</v>
      </c>
      <c r="F651" s="287" t="s">
        <v>1131</v>
      </c>
      <c r="G651" s="117" t="s">
        <v>1132</v>
      </c>
      <c r="H651" s="117" t="s">
        <v>20</v>
      </c>
      <c r="I651" s="117"/>
      <c r="J651" s="117">
        <v>2600</v>
      </c>
      <c r="K651" s="117" t="s">
        <v>292</v>
      </c>
      <c r="L651" s="216">
        <v>10</v>
      </c>
    </row>
    <row r="652" spans="2:13" s="4" customFormat="1" x14ac:dyDescent="0.25">
      <c r="B652" s="117" t="s">
        <v>415</v>
      </c>
      <c r="C652" s="286" t="s">
        <v>416</v>
      </c>
      <c r="D652" s="117" t="s">
        <v>1143</v>
      </c>
      <c r="E652" s="286" t="s">
        <v>1144</v>
      </c>
      <c r="F652" s="287" t="s">
        <v>1131</v>
      </c>
      <c r="G652" s="117" t="s">
        <v>1132</v>
      </c>
      <c r="H652" s="117" t="s">
        <v>20</v>
      </c>
      <c r="I652" s="117"/>
      <c r="J652" s="117">
        <v>2600</v>
      </c>
      <c r="K652" s="117" t="s">
        <v>292</v>
      </c>
      <c r="L652" s="216">
        <v>10</v>
      </c>
    </row>
    <row r="653" spans="2:13" s="4" customFormat="1" x14ac:dyDescent="0.25">
      <c r="B653" s="117" t="s">
        <v>415</v>
      </c>
      <c r="C653" s="286" t="s">
        <v>416</v>
      </c>
      <c r="D653" s="117" t="s">
        <v>1145</v>
      </c>
      <c r="E653" s="286" t="s">
        <v>1146</v>
      </c>
      <c r="F653" s="287" t="s">
        <v>1131</v>
      </c>
      <c r="G653" s="117" t="s">
        <v>1132</v>
      </c>
      <c r="H653" s="117" t="s">
        <v>20</v>
      </c>
      <c r="I653" s="117"/>
      <c r="J653" s="117">
        <v>2600</v>
      </c>
      <c r="K653" s="117" t="s">
        <v>292</v>
      </c>
      <c r="L653" s="216">
        <v>10</v>
      </c>
    </row>
    <row r="654" spans="2:13" s="4" customFormat="1" x14ac:dyDescent="0.25">
      <c r="B654" s="117" t="s">
        <v>415</v>
      </c>
      <c r="C654" s="286" t="s">
        <v>416</v>
      </c>
      <c r="D654" s="117" t="s">
        <v>383</v>
      </c>
      <c r="E654" s="286" t="s">
        <v>384</v>
      </c>
      <c r="F654" s="287" t="s">
        <v>1127</v>
      </c>
      <c r="G654" s="117" t="s">
        <v>1128</v>
      </c>
      <c r="H654" s="117" t="s">
        <v>20</v>
      </c>
      <c r="I654" s="117"/>
      <c r="J654" s="117">
        <v>2600</v>
      </c>
      <c r="K654" s="117" t="s">
        <v>292</v>
      </c>
      <c r="L654" s="216">
        <v>935.8</v>
      </c>
      <c r="M654" s="4" t="s">
        <v>1624</v>
      </c>
    </row>
    <row r="655" spans="2:13" s="4" customFormat="1" x14ac:dyDescent="0.25">
      <c r="B655" s="117" t="s">
        <v>415</v>
      </c>
      <c r="C655" s="286" t="s">
        <v>416</v>
      </c>
      <c r="D655" s="117" t="s">
        <v>241</v>
      </c>
      <c r="E655" s="286" t="s">
        <v>242</v>
      </c>
      <c r="F655" s="287" t="s">
        <v>1127</v>
      </c>
      <c r="G655" s="117" t="s">
        <v>1128</v>
      </c>
      <c r="H655" s="117" t="s">
        <v>20</v>
      </c>
      <c r="I655" s="117"/>
      <c r="J655" s="117">
        <v>2600</v>
      </c>
      <c r="K655" s="117" t="s">
        <v>292</v>
      </c>
      <c r="L655" s="216">
        <v>20</v>
      </c>
    </row>
    <row r="656" spans="2:13" s="4" customFormat="1" x14ac:dyDescent="0.25">
      <c r="B656" s="117"/>
      <c r="C656" s="286"/>
      <c r="D656" s="117"/>
      <c r="E656" s="286"/>
      <c r="F656" s="287"/>
      <c r="G656" s="117"/>
      <c r="H656" s="117"/>
      <c r="I656" s="117"/>
      <c r="J656" s="117"/>
      <c r="K656" s="117"/>
      <c r="L656" s="216"/>
    </row>
    <row r="657" spans="1:16" s="4" customFormat="1" x14ac:dyDescent="0.25">
      <c r="B657" s="117" t="s">
        <v>417</v>
      </c>
      <c r="C657" s="286" t="s">
        <v>418</v>
      </c>
      <c r="D657" s="117" t="s">
        <v>383</v>
      </c>
      <c r="E657" s="286" t="s">
        <v>384</v>
      </c>
      <c r="F657" s="287" t="s">
        <v>621</v>
      </c>
      <c r="G657" s="117" t="s">
        <v>622</v>
      </c>
      <c r="H657" s="117" t="s">
        <v>20</v>
      </c>
      <c r="I657" s="117"/>
      <c r="J657" s="117">
        <v>2600</v>
      </c>
      <c r="K657" s="117" t="s">
        <v>292</v>
      </c>
      <c r="L657" s="216">
        <v>10000</v>
      </c>
      <c r="M657" s="4" t="s">
        <v>1470</v>
      </c>
    </row>
    <row r="658" spans="1:16" s="4" customFormat="1" x14ac:dyDescent="0.25">
      <c r="A658" s="6"/>
      <c r="B658" s="286"/>
      <c r="C658" s="252" t="s">
        <v>1774</v>
      </c>
      <c r="D658" s="286"/>
      <c r="E658" s="286"/>
      <c r="F658" s="296"/>
      <c r="G658" s="286"/>
      <c r="H658" s="286"/>
      <c r="I658" s="286"/>
      <c r="J658" s="286"/>
      <c r="K658" s="286"/>
      <c r="L658" s="216">
        <f>SUM(L4:L657)</f>
        <v>880000</v>
      </c>
    </row>
    <row r="659" spans="1:16" s="1" customFormat="1" ht="12" x14ac:dyDescent="0.2">
      <c r="F659" s="122"/>
      <c r="L659" s="218"/>
    </row>
    <row r="660" spans="1:16" s="1" customFormat="1" ht="12" x14ac:dyDescent="0.2">
      <c r="F660" s="122"/>
      <c r="L660" s="218"/>
    </row>
    <row r="661" spans="1:16" s="1" customFormat="1" ht="12" x14ac:dyDescent="0.2">
      <c r="F661" s="122"/>
      <c r="L661" s="218"/>
    </row>
    <row r="662" spans="1:16" s="1" customFormat="1" x14ac:dyDescent="0.25">
      <c r="B662" s="117" t="s">
        <v>411</v>
      </c>
      <c r="C662" s="117" t="s">
        <v>412</v>
      </c>
      <c r="D662" s="117" t="s">
        <v>1765</v>
      </c>
      <c r="E662" s="117" t="s">
        <v>1765</v>
      </c>
      <c r="F662" s="117" t="s">
        <v>1766</v>
      </c>
      <c r="G662" s="117" t="s">
        <v>1767</v>
      </c>
      <c r="H662" s="117" t="s">
        <v>1768</v>
      </c>
      <c r="I662" s="117"/>
      <c r="J662" s="117">
        <v>2600</v>
      </c>
      <c r="K662" s="117" t="s">
        <v>292</v>
      </c>
      <c r="L662" s="294">
        <v>6840</v>
      </c>
      <c r="M662"/>
      <c r="N662" s="324"/>
      <c r="O662"/>
      <c r="P662" s="314"/>
    </row>
    <row r="663" spans="1:16" x14ac:dyDescent="0.25">
      <c r="B663" s="117" t="s">
        <v>411</v>
      </c>
      <c r="C663" s="117" t="s">
        <v>412</v>
      </c>
      <c r="D663" s="117" t="s">
        <v>1763</v>
      </c>
      <c r="E663" s="117" t="s">
        <v>1763</v>
      </c>
      <c r="F663" s="117" t="s">
        <v>1766</v>
      </c>
      <c r="G663" s="117" t="s">
        <v>1767</v>
      </c>
      <c r="H663" s="117" t="s">
        <v>1768</v>
      </c>
      <c r="I663" s="117"/>
      <c r="J663" s="117">
        <v>2600</v>
      </c>
      <c r="K663" s="117" t="s">
        <v>292</v>
      </c>
      <c r="L663" s="294">
        <v>5950</v>
      </c>
      <c r="N663" s="324"/>
      <c r="P663" s="314"/>
    </row>
    <row r="664" spans="1:16" x14ac:dyDescent="0.25">
      <c r="J664"/>
      <c r="L664" s="219"/>
    </row>
    <row r="665" spans="1:16" x14ac:dyDescent="0.25">
      <c r="J665"/>
      <c r="L665" s="219"/>
    </row>
    <row r="666" spans="1:16" x14ac:dyDescent="0.25">
      <c r="J666"/>
      <c r="L666" s="219"/>
    </row>
    <row r="667" spans="1:16" x14ac:dyDescent="0.25">
      <c r="J667"/>
      <c r="L667" s="219"/>
    </row>
    <row r="668" spans="1:16" x14ac:dyDescent="0.25">
      <c r="J668"/>
      <c r="L668" s="219"/>
    </row>
    <row r="669" spans="1:16" x14ac:dyDescent="0.25">
      <c r="J669"/>
      <c r="L669" s="219"/>
    </row>
    <row r="670" spans="1:16" x14ac:dyDescent="0.25">
      <c r="J670"/>
      <c r="L670" s="219"/>
    </row>
    <row r="671" spans="1:16" x14ac:dyDescent="0.25">
      <c r="J671"/>
      <c r="L671" s="219"/>
    </row>
    <row r="672" spans="1:16" x14ac:dyDescent="0.25">
      <c r="J672"/>
      <c r="L672" s="219"/>
    </row>
    <row r="673" spans="10:12" x14ac:dyDescent="0.25">
      <c r="J673"/>
      <c r="L673" s="219"/>
    </row>
    <row r="674" spans="10:12" x14ac:dyDescent="0.25">
      <c r="J674"/>
      <c r="L674" s="219"/>
    </row>
    <row r="675" spans="10:12" x14ac:dyDescent="0.25">
      <c r="J675"/>
      <c r="L675" s="219"/>
    </row>
    <row r="676" spans="10:12" x14ac:dyDescent="0.25">
      <c r="J676"/>
      <c r="L676" s="219"/>
    </row>
    <row r="677" spans="10:12" x14ac:dyDescent="0.25">
      <c r="J677"/>
      <c r="L677" s="219"/>
    </row>
    <row r="678" spans="10:12" x14ac:dyDescent="0.25">
      <c r="J678"/>
      <c r="L678" s="219"/>
    </row>
    <row r="679" spans="10:12" x14ac:dyDescent="0.25">
      <c r="J679"/>
      <c r="L679" s="219"/>
    </row>
    <row r="680" spans="10:12" x14ac:dyDescent="0.25">
      <c r="J680"/>
      <c r="L680" s="219"/>
    </row>
    <row r="681" spans="10:12" x14ac:dyDescent="0.25">
      <c r="J681"/>
      <c r="L681" s="219"/>
    </row>
    <row r="682" spans="10:12" x14ac:dyDescent="0.25">
      <c r="J682"/>
      <c r="L682" s="219"/>
    </row>
    <row r="683" spans="10:12" x14ac:dyDescent="0.25">
      <c r="J683"/>
      <c r="L683" s="219"/>
    </row>
    <row r="684" spans="10:12" x14ac:dyDescent="0.25">
      <c r="J684"/>
      <c r="L684" s="219"/>
    </row>
    <row r="685" spans="10:12" x14ac:dyDescent="0.25">
      <c r="J685"/>
      <c r="L685" s="219"/>
    </row>
    <row r="686" spans="10:12" x14ac:dyDescent="0.25">
      <c r="J686"/>
      <c r="L686" s="219"/>
    </row>
    <row r="687" spans="10:12" x14ac:dyDescent="0.25">
      <c r="J687"/>
      <c r="L687" s="219"/>
    </row>
    <row r="688" spans="10:12" x14ac:dyDescent="0.25">
      <c r="J688"/>
      <c r="L688" s="219"/>
    </row>
    <row r="689" spans="10:12" x14ac:dyDescent="0.25">
      <c r="J689"/>
      <c r="L689" s="219"/>
    </row>
    <row r="690" spans="10:12" x14ac:dyDescent="0.25">
      <c r="J690"/>
      <c r="L690" s="219"/>
    </row>
    <row r="691" spans="10:12" x14ac:dyDescent="0.25">
      <c r="J691"/>
      <c r="L691" s="219"/>
    </row>
    <row r="692" spans="10:12" x14ac:dyDescent="0.25">
      <c r="J692"/>
      <c r="L692" s="219"/>
    </row>
    <row r="693" spans="10:12" x14ac:dyDescent="0.25">
      <c r="J693"/>
      <c r="L693" s="219"/>
    </row>
    <row r="694" spans="10:12" x14ac:dyDescent="0.25">
      <c r="J694"/>
      <c r="L694" s="219"/>
    </row>
    <row r="695" spans="10:12" x14ac:dyDescent="0.25">
      <c r="J695"/>
      <c r="L695" s="219"/>
    </row>
    <row r="696" spans="10:12" x14ac:dyDescent="0.25">
      <c r="J696"/>
      <c r="L696" s="219"/>
    </row>
    <row r="697" spans="10:12" x14ac:dyDescent="0.25">
      <c r="J697"/>
      <c r="L697" s="219"/>
    </row>
    <row r="698" spans="10:12" x14ac:dyDescent="0.25">
      <c r="J698"/>
      <c r="L698" s="219"/>
    </row>
    <row r="699" spans="10:12" x14ac:dyDescent="0.25">
      <c r="J699"/>
      <c r="L699" s="219"/>
    </row>
    <row r="700" spans="10:12" x14ac:dyDescent="0.25">
      <c r="J700"/>
      <c r="L700" s="219"/>
    </row>
    <row r="701" spans="10:12" x14ac:dyDescent="0.25">
      <c r="J701"/>
      <c r="L701" s="219"/>
    </row>
    <row r="702" spans="10:12" x14ac:dyDescent="0.25">
      <c r="J702"/>
      <c r="L702" s="219"/>
    </row>
    <row r="703" spans="10:12" x14ac:dyDescent="0.25">
      <c r="J703"/>
      <c r="L703" s="219"/>
    </row>
    <row r="704" spans="10:12" x14ac:dyDescent="0.25">
      <c r="J704"/>
      <c r="L704" s="219"/>
    </row>
    <row r="705" spans="10:12" x14ac:dyDescent="0.25">
      <c r="J705"/>
      <c r="L705" s="219"/>
    </row>
    <row r="706" spans="10:12" x14ac:dyDescent="0.25">
      <c r="J706"/>
      <c r="L706" s="219"/>
    </row>
    <row r="707" spans="10:12" x14ac:dyDescent="0.25">
      <c r="J707"/>
      <c r="L707" s="219"/>
    </row>
    <row r="708" spans="10:12" x14ac:dyDescent="0.25">
      <c r="J708"/>
      <c r="L708" s="219"/>
    </row>
    <row r="709" spans="10:12" x14ac:dyDescent="0.25">
      <c r="J709"/>
      <c r="L709" s="219"/>
    </row>
    <row r="710" spans="10:12" x14ac:dyDescent="0.25">
      <c r="J710"/>
      <c r="L710" s="219"/>
    </row>
    <row r="711" spans="10:12" x14ac:dyDescent="0.25">
      <c r="J711"/>
      <c r="L711" s="219"/>
    </row>
    <row r="712" spans="10:12" x14ac:dyDescent="0.25">
      <c r="J712"/>
      <c r="L712" s="219"/>
    </row>
    <row r="713" spans="10:12" x14ac:dyDescent="0.25">
      <c r="J713"/>
      <c r="L713" s="219"/>
    </row>
    <row r="714" spans="10:12" x14ac:dyDescent="0.25">
      <c r="J714"/>
      <c r="L714" s="219"/>
    </row>
    <row r="715" spans="10:12" x14ac:dyDescent="0.25">
      <c r="J715"/>
      <c r="L715" s="219"/>
    </row>
    <row r="716" spans="10:12" x14ac:dyDescent="0.25">
      <c r="J716"/>
      <c r="L716" s="219"/>
    </row>
    <row r="717" spans="10:12" x14ac:dyDescent="0.25">
      <c r="J717"/>
      <c r="L717" s="219"/>
    </row>
    <row r="718" spans="10:12" x14ac:dyDescent="0.25">
      <c r="J718"/>
      <c r="L718" s="219"/>
    </row>
    <row r="719" spans="10:12" x14ac:dyDescent="0.25">
      <c r="J719"/>
      <c r="L719" s="219"/>
    </row>
    <row r="720" spans="10:12" x14ac:dyDescent="0.25">
      <c r="J720"/>
      <c r="L720" s="219"/>
    </row>
    <row r="721" spans="10:12" x14ac:dyDescent="0.25">
      <c r="J721"/>
      <c r="L721" s="219"/>
    </row>
    <row r="722" spans="10:12" x14ac:dyDescent="0.25">
      <c r="J722"/>
      <c r="L722" s="219"/>
    </row>
    <row r="723" spans="10:12" x14ac:dyDescent="0.25">
      <c r="J723"/>
      <c r="L723" s="219"/>
    </row>
    <row r="724" spans="10:12" x14ac:dyDescent="0.25">
      <c r="J724"/>
      <c r="L724" s="219"/>
    </row>
    <row r="725" spans="10:12" x14ac:dyDescent="0.25">
      <c r="J725"/>
      <c r="L725" s="219"/>
    </row>
    <row r="726" spans="10:12" x14ac:dyDescent="0.25">
      <c r="J726"/>
      <c r="L726" s="219"/>
    </row>
    <row r="727" spans="10:12" x14ac:dyDescent="0.25">
      <c r="J727"/>
      <c r="L727" s="219"/>
    </row>
    <row r="728" spans="10:12" x14ac:dyDescent="0.25">
      <c r="J728"/>
      <c r="L728" s="219"/>
    </row>
    <row r="729" spans="10:12" x14ac:dyDescent="0.25">
      <c r="J729"/>
      <c r="L729" s="219"/>
    </row>
    <row r="730" spans="10:12" x14ac:dyDescent="0.25">
      <c r="J730"/>
      <c r="L730" s="219"/>
    </row>
    <row r="731" spans="10:12" x14ac:dyDescent="0.25">
      <c r="J731"/>
      <c r="L731" s="219"/>
    </row>
    <row r="732" spans="10:12" x14ac:dyDescent="0.25">
      <c r="J732"/>
      <c r="L732" s="219"/>
    </row>
    <row r="733" spans="10:12" x14ac:dyDescent="0.25">
      <c r="J733"/>
      <c r="L733" s="219"/>
    </row>
    <row r="734" spans="10:12" x14ac:dyDescent="0.25">
      <c r="J734"/>
      <c r="L734" s="219"/>
    </row>
    <row r="735" spans="10:12" x14ac:dyDescent="0.25">
      <c r="J735"/>
      <c r="L735" s="219"/>
    </row>
    <row r="736" spans="10:12" x14ac:dyDescent="0.25">
      <c r="J736"/>
      <c r="L736" s="219"/>
    </row>
    <row r="737" spans="10:12" x14ac:dyDescent="0.25">
      <c r="J737"/>
      <c r="L737" s="219"/>
    </row>
    <row r="738" spans="10:12" x14ac:dyDescent="0.25">
      <c r="J738"/>
      <c r="L738" s="219"/>
    </row>
    <row r="739" spans="10:12" x14ac:dyDescent="0.25">
      <c r="J739"/>
      <c r="L739" s="219"/>
    </row>
    <row r="740" spans="10:12" x14ac:dyDescent="0.25">
      <c r="J740"/>
      <c r="L740" s="219"/>
    </row>
    <row r="741" spans="10:12" x14ac:dyDescent="0.25">
      <c r="J741"/>
      <c r="L741" s="219"/>
    </row>
    <row r="742" spans="10:12" x14ac:dyDescent="0.25">
      <c r="J742"/>
      <c r="L742" s="219"/>
    </row>
    <row r="743" spans="10:12" x14ac:dyDescent="0.25">
      <c r="J743"/>
      <c r="L743" s="219"/>
    </row>
    <row r="744" spans="10:12" x14ac:dyDescent="0.25">
      <c r="J744"/>
      <c r="L744" s="219"/>
    </row>
    <row r="745" spans="10:12" x14ac:dyDescent="0.25">
      <c r="J745"/>
      <c r="L745" s="219"/>
    </row>
    <row r="746" spans="10:12" x14ac:dyDescent="0.25">
      <c r="J746"/>
      <c r="L746" s="219"/>
    </row>
    <row r="747" spans="10:12" x14ac:dyDescent="0.25">
      <c r="J747"/>
      <c r="L747" s="219"/>
    </row>
    <row r="748" spans="10:12" x14ac:dyDescent="0.25">
      <c r="J748"/>
      <c r="L748" s="219"/>
    </row>
    <row r="749" spans="10:12" x14ac:dyDescent="0.25">
      <c r="J749"/>
      <c r="L749" s="219"/>
    </row>
    <row r="750" spans="10:12" x14ac:dyDescent="0.25">
      <c r="J750"/>
      <c r="L750" s="219"/>
    </row>
    <row r="751" spans="10:12" x14ac:dyDescent="0.25">
      <c r="J751"/>
      <c r="L751" s="219"/>
    </row>
    <row r="752" spans="10:12" x14ac:dyDescent="0.25">
      <c r="J752"/>
      <c r="L752" s="219"/>
    </row>
    <row r="753" spans="10:12" x14ac:dyDescent="0.25">
      <c r="J753"/>
      <c r="L753" s="219"/>
    </row>
    <row r="754" spans="10:12" x14ac:dyDescent="0.25">
      <c r="J754"/>
      <c r="L754" s="219"/>
    </row>
    <row r="755" spans="10:12" x14ac:dyDescent="0.25">
      <c r="J755"/>
      <c r="L755" s="219"/>
    </row>
    <row r="756" spans="10:12" x14ac:dyDescent="0.25">
      <c r="J756"/>
      <c r="L756" s="219"/>
    </row>
    <row r="757" spans="10:12" x14ac:dyDescent="0.25">
      <c r="J757"/>
      <c r="L757" s="219"/>
    </row>
    <row r="758" spans="10:12" x14ac:dyDescent="0.25">
      <c r="J758"/>
      <c r="L758" s="219"/>
    </row>
    <row r="759" spans="10:12" x14ac:dyDescent="0.25">
      <c r="J759"/>
      <c r="L759" s="219"/>
    </row>
    <row r="760" spans="10:12" x14ac:dyDescent="0.25">
      <c r="J760"/>
      <c r="L760" s="219"/>
    </row>
    <row r="761" spans="10:12" x14ac:dyDescent="0.25">
      <c r="J761"/>
      <c r="L761" s="219"/>
    </row>
    <row r="762" spans="10:12" x14ac:dyDescent="0.25">
      <c r="J762"/>
      <c r="L762" s="219"/>
    </row>
    <row r="763" spans="10:12" x14ac:dyDescent="0.25">
      <c r="J763"/>
      <c r="L763" s="219"/>
    </row>
    <row r="764" spans="10:12" x14ac:dyDescent="0.25">
      <c r="J764"/>
      <c r="L764" s="219"/>
    </row>
    <row r="765" spans="10:12" x14ac:dyDescent="0.25">
      <c r="J765"/>
      <c r="L765" s="219"/>
    </row>
    <row r="766" spans="10:12" x14ac:dyDescent="0.25">
      <c r="J766"/>
      <c r="L766" s="219"/>
    </row>
    <row r="767" spans="10:12" x14ac:dyDescent="0.25">
      <c r="J767"/>
      <c r="L767" s="219"/>
    </row>
    <row r="768" spans="10:12" x14ac:dyDescent="0.25">
      <c r="J768"/>
      <c r="L768" s="219"/>
    </row>
    <row r="769" spans="10:12" x14ac:dyDescent="0.25">
      <c r="J769"/>
      <c r="L769" s="219"/>
    </row>
    <row r="770" spans="10:12" x14ac:dyDescent="0.25">
      <c r="J770"/>
      <c r="L770" s="219"/>
    </row>
    <row r="771" spans="10:12" x14ac:dyDescent="0.25">
      <c r="J771"/>
      <c r="L771" s="219"/>
    </row>
    <row r="772" spans="10:12" x14ac:dyDescent="0.25">
      <c r="J772"/>
      <c r="L772" s="219"/>
    </row>
    <row r="773" spans="10:12" x14ac:dyDescent="0.25">
      <c r="J773"/>
      <c r="L773" s="219"/>
    </row>
    <row r="774" spans="10:12" x14ac:dyDescent="0.25">
      <c r="J774"/>
      <c r="L774" s="219"/>
    </row>
    <row r="775" spans="10:12" x14ac:dyDescent="0.25">
      <c r="J775"/>
      <c r="L775" s="219"/>
    </row>
    <row r="776" spans="10:12" x14ac:dyDescent="0.25">
      <c r="J776"/>
      <c r="L776" s="219"/>
    </row>
    <row r="777" spans="10:12" x14ac:dyDescent="0.25">
      <c r="J777"/>
      <c r="L777" s="219"/>
    </row>
    <row r="778" spans="10:12" x14ac:dyDescent="0.25">
      <c r="J778"/>
      <c r="L778" s="219"/>
    </row>
    <row r="779" spans="10:12" x14ac:dyDescent="0.25">
      <c r="J779"/>
      <c r="L779" s="219"/>
    </row>
    <row r="780" spans="10:12" x14ac:dyDescent="0.25">
      <c r="J780"/>
      <c r="L780" s="219"/>
    </row>
    <row r="781" spans="10:12" x14ac:dyDescent="0.25">
      <c r="J781"/>
      <c r="L781" s="219"/>
    </row>
    <row r="782" spans="10:12" x14ac:dyDescent="0.25">
      <c r="J782"/>
      <c r="L782" s="219"/>
    </row>
    <row r="783" spans="10:12" x14ac:dyDescent="0.25">
      <c r="J783"/>
      <c r="L783" s="219"/>
    </row>
    <row r="784" spans="10:12" x14ac:dyDescent="0.25">
      <c r="J784"/>
      <c r="L784" s="219"/>
    </row>
    <row r="785" spans="10:12" x14ac:dyDescent="0.25">
      <c r="J785"/>
      <c r="L785" s="219"/>
    </row>
    <row r="786" spans="10:12" x14ac:dyDescent="0.25">
      <c r="J786"/>
      <c r="L786" s="219"/>
    </row>
    <row r="787" spans="10:12" x14ac:dyDescent="0.25">
      <c r="J787"/>
      <c r="L787" s="219"/>
    </row>
    <row r="788" spans="10:12" x14ac:dyDescent="0.25">
      <c r="J788"/>
      <c r="L788" s="219"/>
    </row>
    <row r="789" spans="10:12" x14ac:dyDescent="0.25">
      <c r="J789"/>
      <c r="L789" s="219"/>
    </row>
    <row r="790" spans="10:12" x14ac:dyDescent="0.25">
      <c r="J790"/>
      <c r="L790" s="219"/>
    </row>
    <row r="791" spans="10:12" x14ac:dyDescent="0.25">
      <c r="J791"/>
      <c r="L791" s="219"/>
    </row>
    <row r="792" spans="10:12" x14ac:dyDescent="0.25">
      <c r="J792"/>
      <c r="L792" s="219"/>
    </row>
    <row r="793" spans="10:12" x14ac:dyDescent="0.25">
      <c r="J793"/>
      <c r="L793" s="219"/>
    </row>
    <row r="794" spans="10:12" x14ac:dyDescent="0.25">
      <c r="J794"/>
      <c r="L794" s="219"/>
    </row>
    <row r="795" spans="10:12" x14ac:dyDescent="0.25">
      <c r="J795"/>
      <c r="L795" s="219"/>
    </row>
    <row r="796" spans="10:12" x14ac:dyDescent="0.25">
      <c r="J796"/>
      <c r="L796" s="219"/>
    </row>
    <row r="797" spans="10:12" x14ac:dyDescent="0.25">
      <c r="J797"/>
      <c r="L797" s="219"/>
    </row>
    <row r="798" spans="10:12" x14ac:dyDescent="0.25">
      <c r="J798"/>
      <c r="L798" s="219"/>
    </row>
    <row r="799" spans="10:12" x14ac:dyDescent="0.25">
      <c r="J799"/>
      <c r="L799" s="219"/>
    </row>
    <row r="800" spans="10:12" x14ac:dyDescent="0.25">
      <c r="J800"/>
      <c r="L800" s="219"/>
    </row>
    <row r="801" spans="10:12" x14ac:dyDescent="0.25">
      <c r="J801"/>
      <c r="L801" s="219"/>
    </row>
    <row r="802" spans="10:12" x14ac:dyDescent="0.25">
      <c r="J802"/>
      <c r="L802" s="219"/>
    </row>
    <row r="803" spans="10:12" x14ac:dyDescent="0.25">
      <c r="J803"/>
      <c r="L803" s="219"/>
    </row>
    <row r="804" spans="10:12" x14ac:dyDescent="0.25">
      <c r="J804"/>
      <c r="L804" s="219"/>
    </row>
    <row r="805" spans="10:12" x14ac:dyDescent="0.25">
      <c r="J805"/>
      <c r="L805" s="219"/>
    </row>
    <row r="806" spans="10:12" x14ac:dyDescent="0.25">
      <c r="J806"/>
      <c r="L806" s="219"/>
    </row>
    <row r="807" spans="10:12" x14ac:dyDescent="0.25">
      <c r="J807"/>
      <c r="L807" s="219"/>
    </row>
    <row r="808" spans="10:12" x14ac:dyDescent="0.25">
      <c r="J808"/>
      <c r="L808" s="219"/>
    </row>
    <row r="809" spans="10:12" x14ac:dyDescent="0.25">
      <c r="J809"/>
      <c r="L809" s="219"/>
    </row>
    <row r="810" spans="10:12" x14ac:dyDescent="0.25">
      <c r="J810"/>
      <c r="L810" s="219"/>
    </row>
    <row r="811" spans="10:12" x14ac:dyDescent="0.25">
      <c r="J811"/>
      <c r="L811" s="219"/>
    </row>
    <row r="812" spans="10:12" x14ac:dyDescent="0.25">
      <c r="J812"/>
      <c r="L812" s="219"/>
    </row>
    <row r="813" spans="10:12" x14ac:dyDescent="0.25">
      <c r="J813"/>
      <c r="L813" s="219"/>
    </row>
    <row r="814" spans="10:12" x14ac:dyDescent="0.25">
      <c r="J814"/>
      <c r="L814" s="219"/>
    </row>
    <row r="815" spans="10:12" x14ac:dyDescent="0.25">
      <c r="J815"/>
      <c r="L815" s="219"/>
    </row>
    <row r="816" spans="10:12" x14ac:dyDescent="0.25">
      <c r="J816"/>
      <c r="L816" s="219"/>
    </row>
    <row r="817" spans="10:12" x14ac:dyDescent="0.25">
      <c r="J817"/>
      <c r="L817" s="219"/>
    </row>
    <row r="818" spans="10:12" x14ac:dyDescent="0.25">
      <c r="J818"/>
      <c r="L818" s="219"/>
    </row>
    <row r="819" spans="10:12" x14ac:dyDescent="0.25">
      <c r="J819"/>
      <c r="L819" s="219"/>
    </row>
    <row r="820" spans="10:12" x14ac:dyDescent="0.25">
      <c r="J820"/>
      <c r="L820" s="219"/>
    </row>
    <row r="821" spans="10:12" x14ac:dyDescent="0.25">
      <c r="J821"/>
      <c r="L821" s="219"/>
    </row>
    <row r="822" spans="10:12" x14ac:dyDescent="0.25">
      <c r="J822"/>
      <c r="L822" s="219"/>
    </row>
    <row r="823" spans="10:12" x14ac:dyDescent="0.25">
      <c r="J823"/>
      <c r="L823" s="219"/>
    </row>
    <row r="824" spans="10:12" x14ac:dyDescent="0.25">
      <c r="J824"/>
      <c r="L824" s="219"/>
    </row>
    <row r="825" spans="10:12" x14ac:dyDescent="0.25">
      <c r="J825"/>
      <c r="L825" s="219"/>
    </row>
    <row r="826" spans="10:12" x14ac:dyDescent="0.25">
      <c r="J826"/>
      <c r="L826" s="219"/>
    </row>
    <row r="827" spans="10:12" x14ac:dyDescent="0.25">
      <c r="J827"/>
      <c r="L827" s="219"/>
    </row>
    <row r="828" spans="10:12" x14ac:dyDescent="0.25">
      <c r="J828"/>
      <c r="L828" s="219"/>
    </row>
    <row r="829" spans="10:12" x14ac:dyDescent="0.25">
      <c r="J829"/>
      <c r="L829" s="219"/>
    </row>
    <row r="830" spans="10:12" x14ac:dyDescent="0.25">
      <c r="J830"/>
      <c r="L830" s="219"/>
    </row>
    <row r="831" spans="10:12" x14ac:dyDescent="0.25">
      <c r="J831"/>
      <c r="L831" s="219"/>
    </row>
    <row r="832" spans="10:12" x14ac:dyDescent="0.25">
      <c r="J832"/>
      <c r="L832" s="219"/>
    </row>
    <row r="833" spans="10:12" x14ac:dyDescent="0.25">
      <c r="J833"/>
      <c r="L833" s="219"/>
    </row>
    <row r="834" spans="10:12" x14ac:dyDescent="0.25">
      <c r="J834"/>
      <c r="L834" s="219"/>
    </row>
    <row r="835" spans="10:12" x14ac:dyDescent="0.25">
      <c r="J835"/>
      <c r="L835" s="219"/>
    </row>
    <row r="836" spans="10:12" x14ac:dyDescent="0.25">
      <c r="J836"/>
      <c r="L836" s="219"/>
    </row>
    <row r="837" spans="10:12" x14ac:dyDescent="0.25">
      <c r="J837"/>
      <c r="L837" s="219"/>
    </row>
    <row r="838" spans="10:12" x14ac:dyDescent="0.25">
      <c r="J838"/>
      <c r="L838" s="219"/>
    </row>
    <row r="839" spans="10:12" x14ac:dyDescent="0.25">
      <c r="J839"/>
      <c r="L839" s="219"/>
    </row>
    <row r="840" spans="10:12" x14ac:dyDescent="0.25">
      <c r="J840"/>
      <c r="L840" s="219"/>
    </row>
    <row r="841" spans="10:12" x14ac:dyDescent="0.25">
      <c r="J841"/>
      <c r="L841" s="219"/>
    </row>
    <row r="842" spans="10:12" x14ac:dyDescent="0.25">
      <c r="J842"/>
      <c r="L842" s="219"/>
    </row>
    <row r="843" spans="10:12" x14ac:dyDescent="0.25">
      <c r="J843"/>
      <c r="L843" s="219"/>
    </row>
    <row r="844" spans="10:12" x14ac:dyDescent="0.25">
      <c r="J844"/>
      <c r="L844" s="219"/>
    </row>
    <row r="845" spans="10:12" x14ac:dyDescent="0.25">
      <c r="J845"/>
      <c r="L845" s="219"/>
    </row>
    <row r="846" spans="10:12" x14ac:dyDescent="0.25">
      <c r="J846"/>
      <c r="L846" s="219"/>
    </row>
    <row r="847" spans="10:12" x14ac:dyDescent="0.25">
      <c r="J847"/>
      <c r="L847" s="219"/>
    </row>
    <row r="848" spans="10:12" x14ac:dyDescent="0.25">
      <c r="J848"/>
      <c r="L848" s="219"/>
    </row>
    <row r="849" spans="10:12" x14ac:dyDescent="0.25">
      <c r="J849"/>
      <c r="L849" s="219"/>
    </row>
    <row r="850" spans="10:12" x14ac:dyDescent="0.25">
      <c r="J850"/>
      <c r="L850" s="219"/>
    </row>
    <row r="851" spans="10:12" x14ac:dyDescent="0.25">
      <c r="J851"/>
      <c r="L851" s="219"/>
    </row>
    <row r="852" spans="10:12" x14ac:dyDescent="0.25">
      <c r="J852"/>
      <c r="L852" s="219"/>
    </row>
    <row r="853" spans="10:12" x14ac:dyDescent="0.25">
      <c r="J853"/>
      <c r="L853" s="219"/>
    </row>
    <row r="854" spans="10:12" x14ac:dyDescent="0.25">
      <c r="J854"/>
      <c r="L854" s="219"/>
    </row>
    <row r="855" spans="10:12" x14ac:dyDescent="0.25">
      <c r="J855"/>
      <c r="L855" s="219"/>
    </row>
    <row r="856" spans="10:12" x14ac:dyDescent="0.25">
      <c r="J856"/>
      <c r="L856" s="219"/>
    </row>
    <row r="857" spans="10:12" x14ac:dyDescent="0.25">
      <c r="J857"/>
      <c r="L857" s="219"/>
    </row>
    <row r="858" spans="10:12" x14ac:dyDescent="0.25">
      <c r="J858"/>
      <c r="L858" s="219"/>
    </row>
    <row r="859" spans="10:12" x14ac:dyDescent="0.25">
      <c r="J859"/>
      <c r="L859" s="219"/>
    </row>
    <row r="860" spans="10:12" x14ac:dyDescent="0.25">
      <c r="J860"/>
      <c r="L860" s="219"/>
    </row>
    <row r="861" spans="10:12" x14ac:dyDescent="0.25">
      <c r="J861"/>
      <c r="L861" s="219"/>
    </row>
    <row r="862" spans="10:12" x14ac:dyDescent="0.25">
      <c r="J862"/>
      <c r="L862" s="219"/>
    </row>
    <row r="863" spans="10:12" x14ac:dyDescent="0.25">
      <c r="J863"/>
      <c r="L863" s="219"/>
    </row>
    <row r="864" spans="10:12" x14ac:dyDescent="0.25">
      <c r="J864"/>
      <c r="L864" s="219"/>
    </row>
    <row r="865" spans="10:12" x14ac:dyDescent="0.25">
      <c r="J865"/>
      <c r="L865" s="219"/>
    </row>
    <row r="866" spans="10:12" x14ac:dyDescent="0.25">
      <c r="J866"/>
      <c r="L866" s="219"/>
    </row>
    <row r="867" spans="10:12" x14ac:dyDescent="0.25">
      <c r="J867"/>
      <c r="L867" s="219"/>
    </row>
    <row r="868" spans="10:12" x14ac:dyDescent="0.25">
      <c r="J868"/>
      <c r="L868" s="219"/>
    </row>
    <row r="869" spans="10:12" x14ac:dyDescent="0.25">
      <c r="J869"/>
      <c r="L869" s="219"/>
    </row>
    <row r="870" spans="10:12" x14ac:dyDescent="0.25">
      <c r="J870"/>
      <c r="L870" s="219"/>
    </row>
    <row r="871" spans="10:12" x14ac:dyDescent="0.25">
      <c r="J871"/>
      <c r="L871" s="219"/>
    </row>
    <row r="872" spans="10:12" x14ac:dyDescent="0.25">
      <c r="J872"/>
      <c r="L872" s="219"/>
    </row>
    <row r="873" spans="10:12" x14ac:dyDescent="0.25">
      <c r="J873"/>
      <c r="L873" s="219"/>
    </row>
    <row r="874" spans="10:12" x14ac:dyDescent="0.25">
      <c r="J874"/>
      <c r="L874" s="219"/>
    </row>
    <row r="875" spans="10:12" x14ac:dyDescent="0.25">
      <c r="J875"/>
      <c r="L875" s="219"/>
    </row>
    <row r="876" spans="10:12" x14ac:dyDescent="0.25">
      <c r="J876"/>
      <c r="L876" s="219"/>
    </row>
    <row r="877" spans="10:12" x14ac:dyDescent="0.25">
      <c r="J877"/>
      <c r="L877" s="219"/>
    </row>
    <row r="878" spans="10:12" x14ac:dyDescent="0.25">
      <c r="J878"/>
      <c r="L878" s="219"/>
    </row>
    <row r="879" spans="10:12" x14ac:dyDescent="0.25">
      <c r="J879"/>
      <c r="L879" s="219"/>
    </row>
    <row r="880" spans="10:12" x14ac:dyDescent="0.25">
      <c r="J880"/>
      <c r="L880" s="219"/>
    </row>
    <row r="881" spans="10:12" x14ac:dyDescent="0.25">
      <c r="J881"/>
      <c r="L881" s="219"/>
    </row>
    <row r="882" spans="10:12" x14ac:dyDescent="0.25">
      <c r="J882"/>
      <c r="L882" s="219"/>
    </row>
    <row r="883" spans="10:12" x14ac:dyDescent="0.25">
      <c r="J883"/>
      <c r="L883" s="219"/>
    </row>
    <row r="884" spans="10:12" x14ac:dyDescent="0.25">
      <c r="J884"/>
      <c r="L884" s="219"/>
    </row>
    <row r="885" spans="10:12" x14ac:dyDescent="0.25">
      <c r="J885"/>
      <c r="L885" s="219"/>
    </row>
    <row r="886" spans="10:12" x14ac:dyDescent="0.25">
      <c r="J886"/>
      <c r="L886" s="219"/>
    </row>
    <row r="887" spans="10:12" x14ac:dyDescent="0.25">
      <c r="J887"/>
      <c r="L887" s="219"/>
    </row>
    <row r="888" spans="10:12" x14ac:dyDescent="0.25">
      <c r="J888"/>
      <c r="L888" s="219"/>
    </row>
    <row r="889" spans="10:12" x14ac:dyDescent="0.25">
      <c r="J889"/>
      <c r="L889" s="219"/>
    </row>
    <row r="890" spans="10:12" x14ac:dyDescent="0.25">
      <c r="J890"/>
      <c r="L890" s="219"/>
    </row>
    <row r="891" spans="10:12" x14ac:dyDescent="0.25">
      <c r="J891"/>
      <c r="L891" s="219"/>
    </row>
    <row r="892" spans="10:12" x14ac:dyDescent="0.25">
      <c r="J892"/>
      <c r="L892" s="219"/>
    </row>
    <row r="893" spans="10:12" x14ac:dyDescent="0.25">
      <c r="J893"/>
      <c r="L893" s="219"/>
    </row>
    <row r="894" spans="10:12" x14ac:dyDescent="0.25">
      <c r="J894"/>
      <c r="L894" s="219"/>
    </row>
    <row r="895" spans="10:12" x14ac:dyDescent="0.25">
      <c r="J895"/>
      <c r="L895" s="219"/>
    </row>
    <row r="896" spans="10:12" x14ac:dyDescent="0.25">
      <c r="J896"/>
      <c r="L896" s="219"/>
    </row>
  </sheetData>
  <sheetProtection algorithmName="SHA-512" hashValue="U/S24eyD9+8TOSPH85gi9/PoD/YSf43QMuIQph9ygY7ngtMk+tSxK2aqy4PfAoNHSioDjknlR/7eeVm7tweBxg==" saltValue="tWQrMPMlYbOKuU+KOci5nA==" spinCount="100000" sheet="1" objects="1" scenarios="1"/>
  <autoFilter ref="A1:P896" xr:uid="{00000000-0001-0000-0000-000000000000}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M83"/>
  <sheetViews>
    <sheetView workbookViewId="0">
      <selection activeCell="D11" sqref="D11"/>
    </sheetView>
  </sheetViews>
  <sheetFormatPr defaultColWidth="9.140625" defaultRowHeight="15" x14ac:dyDescent="0.25"/>
  <cols>
    <col min="1" max="1" width="8.5703125" style="11" customWidth="1"/>
    <col min="2" max="2" width="28.5703125" style="11" customWidth="1"/>
    <col min="3" max="3" width="7.85546875" style="11" customWidth="1"/>
    <col min="4" max="4" width="35.140625" style="11" customWidth="1"/>
    <col min="5" max="5" width="7.7109375" style="11" customWidth="1"/>
    <col min="6" max="6" width="41.5703125" style="11" customWidth="1"/>
    <col min="7" max="8" width="9.140625" style="11" hidden="1" customWidth="1"/>
    <col min="9" max="13" width="9.7109375" style="197" hidden="1" customWidth="1"/>
    <col min="14" max="14" width="9.7109375" style="198" hidden="1" customWidth="1"/>
    <col min="15" max="15" width="19.42578125" style="11" hidden="1" customWidth="1"/>
    <col min="16" max="17" width="16.7109375" style="11" hidden="1" customWidth="1"/>
    <col min="18" max="18" width="20.7109375" style="128" hidden="1" customWidth="1"/>
    <col min="19" max="19" width="12" style="129" hidden="1" customWidth="1"/>
    <col min="20" max="20" width="19.140625" style="129" hidden="1" customWidth="1"/>
    <col min="21" max="21" width="9.140625" style="129" hidden="1" customWidth="1"/>
    <col min="22" max="22" width="12.85546875" style="129" hidden="1" customWidth="1"/>
    <col min="23" max="25" width="9.140625" style="11" hidden="1" customWidth="1"/>
    <col min="26" max="26" width="19.28515625" style="130" hidden="1" customWidth="1"/>
    <col min="27" max="27" width="19.28515625" style="131" hidden="1" customWidth="1"/>
    <col min="28" max="28" width="19.28515625" style="201" customWidth="1"/>
    <col min="29" max="29" width="19.7109375" style="112" customWidth="1"/>
    <col min="30" max="30" width="9.140625" style="112" customWidth="1"/>
    <col min="31" max="39" width="9.140625" style="112"/>
    <col min="40" max="16384" width="9.140625" style="11"/>
  </cols>
  <sheetData>
    <row r="1" spans="1:33" ht="15" customHeight="1" x14ac:dyDescent="0.25">
      <c r="A1" s="123" t="s">
        <v>1620</v>
      </c>
      <c r="B1" s="123"/>
      <c r="C1" s="123"/>
      <c r="D1" s="123"/>
      <c r="E1" s="123"/>
      <c r="F1" s="123"/>
      <c r="G1" s="124"/>
      <c r="H1" s="124"/>
      <c r="I1" s="125"/>
      <c r="J1" s="125"/>
      <c r="K1" s="125"/>
      <c r="L1" s="125"/>
      <c r="M1" s="125"/>
      <c r="N1" s="125"/>
      <c r="O1" s="125"/>
      <c r="P1" s="126" t="s">
        <v>1481</v>
      </c>
      <c r="Q1" s="127"/>
    </row>
    <row r="2" spans="1:33" ht="15" customHeight="1" thickBot="1" x14ac:dyDescent="0.3">
      <c r="A2" s="131"/>
      <c r="B2" s="131"/>
      <c r="C2" s="131"/>
      <c r="D2" s="131"/>
      <c r="E2" s="131"/>
      <c r="F2" s="131"/>
      <c r="I2" s="132"/>
      <c r="J2" s="132"/>
      <c r="K2" s="132"/>
      <c r="L2" s="132"/>
      <c r="M2" s="132"/>
      <c r="N2" s="132"/>
      <c r="O2" s="132"/>
      <c r="P2" s="132"/>
      <c r="Q2" s="132"/>
      <c r="R2" s="133"/>
      <c r="Z2" s="22"/>
      <c r="AA2" s="11"/>
      <c r="AB2" s="202"/>
    </row>
    <row r="3" spans="1:33" ht="15" customHeight="1" x14ac:dyDescent="0.25">
      <c r="A3" s="134"/>
      <c r="B3" s="135" t="s">
        <v>1482</v>
      </c>
      <c r="C3" s="136" t="s">
        <v>1483</v>
      </c>
      <c r="D3" s="136"/>
      <c r="E3" s="135" t="s">
        <v>1484</v>
      </c>
      <c r="F3" s="136"/>
      <c r="G3" s="137">
        <v>2016</v>
      </c>
      <c r="H3" s="138">
        <v>2017</v>
      </c>
      <c r="I3" s="137"/>
      <c r="J3" s="137"/>
      <c r="K3" s="137"/>
      <c r="L3" s="137"/>
      <c r="M3" s="137"/>
      <c r="N3" s="137" t="s">
        <v>1481</v>
      </c>
      <c r="O3" s="137"/>
      <c r="P3" s="137">
        <v>2018</v>
      </c>
      <c r="Q3" s="137">
        <v>2019</v>
      </c>
      <c r="R3" s="139">
        <v>2020</v>
      </c>
      <c r="S3" s="140"/>
      <c r="Z3" s="141">
        <v>2021</v>
      </c>
      <c r="AA3" s="206">
        <v>2022</v>
      </c>
      <c r="AB3" s="328">
        <v>2023</v>
      </c>
    </row>
    <row r="4" spans="1:33" ht="15" customHeight="1" x14ac:dyDescent="0.25">
      <c r="A4" s="142"/>
      <c r="B4" s="143"/>
      <c r="C4" s="144"/>
      <c r="D4" s="144"/>
      <c r="E4" s="143"/>
      <c r="F4" s="144"/>
      <c r="G4" s="145"/>
      <c r="H4" s="146"/>
      <c r="I4" s="147"/>
      <c r="J4" s="147"/>
      <c r="K4" s="147"/>
      <c r="L4" s="147"/>
      <c r="M4" s="147"/>
      <c r="N4" s="148"/>
      <c r="O4" s="145"/>
      <c r="P4" s="145"/>
      <c r="Q4" s="145"/>
      <c r="R4" s="149"/>
      <c r="S4" s="150"/>
      <c r="Z4" s="151"/>
      <c r="AA4" s="203"/>
      <c r="AB4" s="204"/>
    </row>
    <row r="5" spans="1:33" ht="15" customHeight="1" x14ac:dyDescent="0.25">
      <c r="A5" s="152">
        <v>3600</v>
      </c>
      <c r="B5" s="153" t="s">
        <v>195</v>
      </c>
      <c r="C5" s="144"/>
      <c r="D5" s="211" t="s">
        <v>1777</v>
      </c>
      <c r="E5" s="153" t="s">
        <v>1486</v>
      </c>
      <c r="F5" s="211" t="s">
        <v>1621</v>
      </c>
      <c r="G5" s="145"/>
      <c r="H5" s="146"/>
      <c r="I5" s="147"/>
      <c r="J5" s="147"/>
      <c r="K5" s="147"/>
      <c r="L5" s="147"/>
      <c r="M5" s="147"/>
      <c r="N5" s="148"/>
      <c r="O5" s="145"/>
      <c r="P5" s="145"/>
      <c r="Q5" s="145"/>
      <c r="R5" s="149"/>
      <c r="S5" s="150"/>
      <c r="Z5" s="151"/>
      <c r="AA5" s="203"/>
      <c r="AB5" s="210">
        <v>150</v>
      </c>
      <c r="AC5" s="112">
        <v>134</v>
      </c>
    </row>
    <row r="6" spans="1:33" ht="15" customHeight="1" x14ac:dyDescent="0.25">
      <c r="A6" s="152">
        <v>3600</v>
      </c>
      <c r="B6" s="153" t="s">
        <v>195</v>
      </c>
      <c r="C6" s="153">
        <v>26013</v>
      </c>
      <c r="D6" s="153" t="s">
        <v>1485</v>
      </c>
      <c r="E6" s="153" t="s">
        <v>1486</v>
      </c>
      <c r="F6" s="153" t="s">
        <v>1487</v>
      </c>
      <c r="G6" s="154">
        <v>10</v>
      </c>
      <c r="H6" s="154">
        <v>10</v>
      </c>
      <c r="I6" s="147"/>
      <c r="J6" s="147"/>
      <c r="K6" s="147"/>
      <c r="L6" s="147"/>
      <c r="M6" s="147"/>
      <c r="N6" s="148">
        <v>16100</v>
      </c>
      <c r="O6" s="145" t="s">
        <v>1488</v>
      </c>
      <c r="P6" s="145">
        <f>N6/1000</f>
        <v>16.100000000000001</v>
      </c>
      <c r="Q6" s="145">
        <v>10</v>
      </c>
      <c r="R6" s="149">
        <v>20</v>
      </c>
      <c r="S6" s="150"/>
      <c r="Z6" s="155">
        <v>50</v>
      </c>
      <c r="AA6" s="204">
        <v>50</v>
      </c>
      <c r="AB6" s="210">
        <v>50</v>
      </c>
    </row>
    <row r="7" spans="1:33" ht="15" customHeight="1" x14ac:dyDescent="0.25">
      <c r="A7" s="152">
        <v>4000</v>
      </c>
      <c r="B7" s="153" t="s">
        <v>177</v>
      </c>
      <c r="C7" s="153">
        <v>40150</v>
      </c>
      <c r="D7" s="153" t="s">
        <v>1489</v>
      </c>
      <c r="E7" s="153" t="s">
        <v>1486</v>
      </c>
      <c r="F7" s="153" t="s">
        <v>1487</v>
      </c>
      <c r="G7" s="154">
        <v>10</v>
      </c>
      <c r="H7" s="154">
        <v>10</v>
      </c>
      <c r="I7" s="147"/>
      <c r="J7" s="147"/>
      <c r="K7" s="147"/>
      <c r="L7" s="147"/>
      <c r="M7" s="147"/>
      <c r="N7" s="148">
        <v>32572</v>
      </c>
      <c r="O7" s="145" t="s">
        <v>1490</v>
      </c>
      <c r="P7" s="145">
        <f t="shared" ref="P7:P68" si="0">N7/1000</f>
        <v>32.572000000000003</v>
      </c>
      <c r="Q7" s="145">
        <v>10</v>
      </c>
      <c r="R7" s="149">
        <v>40</v>
      </c>
      <c r="S7" s="150"/>
      <c r="Z7" s="155">
        <v>70</v>
      </c>
      <c r="AA7" s="204">
        <v>70</v>
      </c>
      <c r="AB7" s="210">
        <v>70</v>
      </c>
    </row>
    <row r="8" spans="1:33" ht="15" customHeight="1" x14ac:dyDescent="0.25">
      <c r="A8" s="152">
        <v>2000</v>
      </c>
      <c r="B8" s="153" t="s">
        <v>1491</v>
      </c>
      <c r="C8" s="153">
        <v>36050</v>
      </c>
      <c r="D8" s="153" t="s">
        <v>1492</v>
      </c>
      <c r="E8" s="153" t="s">
        <v>1493</v>
      </c>
      <c r="F8" s="153" t="s">
        <v>1494</v>
      </c>
      <c r="G8" s="154">
        <v>80</v>
      </c>
      <c r="H8" s="154">
        <v>80</v>
      </c>
      <c r="I8" s="147"/>
      <c r="J8" s="147"/>
      <c r="K8" s="147"/>
      <c r="L8" s="147"/>
      <c r="M8" s="147"/>
      <c r="N8" s="148">
        <v>79574.03</v>
      </c>
      <c r="O8" s="145"/>
      <c r="P8" s="145">
        <f t="shared" si="0"/>
        <v>79.574029999999993</v>
      </c>
      <c r="Q8" s="145">
        <v>20</v>
      </c>
      <c r="R8" s="149">
        <v>80</v>
      </c>
      <c r="S8" s="150"/>
      <c r="Z8" s="155">
        <v>80</v>
      </c>
      <c r="AA8" s="204">
        <v>80</v>
      </c>
      <c r="AB8" s="210">
        <v>80</v>
      </c>
    </row>
    <row r="9" spans="1:33" ht="15" customHeight="1" x14ac:dyDescent="0.25">
      <c r="A9" s="152">
        <v>2000</v>
      </c>
      <c r="B9" s="153" t="s">
        <v>1491</v>
      </c>
      <c r="C9" s="153"/>
      <c r="D9" s="153" t="s">
        <v>1495</v>
      </c>
      <c r="E9" s="153" t="s">
        <v>1493</v>
      </c>
      <c r="F9" s="153" t="s">
        <v>1494</v>
      </c>
      <c r="G9" s="154">
        <v>10</v>
      </c>
      <c r="H9" s="154">
        <v>10</v>
      </c>
      <c r="I9" s="147">
        <v>10100</v>
      </c>
      <c r="J9" s="147">
        <v>1191</v>
      </c>
      <c r="K9" s="147">
        <v>1943</v>
      </c>
      <c r="L9" s="147">
        <v>7928</v>
      </c>
      <c r="M9" s="147">
        <v>3395</v>
      </c>
      <c r="N9" s="148">
        <f>SUBTOTAL(9,I9:M9)</f>
        <v>24557</v>
      </c>
      <c r="O9" s="145"/>
      <c r="P9" s="145">
        <f t="shared" si="0"/>
        <v>24.556999999999999</v>
      </c>
      <c r="Q9" s="145">
        <v>20</v>
      </c>
      <c r="R9" s="149">
        <v>30</v>
      </c>
      <c r="S9" s="150"/>
      <c r="Z9" s="155">
        <v>30</v>
      </c>
      <c r="AA9" s="204">
        <v>30</v>
      </c>
      <c r="AB9" s="210">
        <v>30</v>
      </c>
    </row>
    <row r="10" spans="1:33" ht="15" customHeight="1" x14ac:dyDescent="0.25">
      <c r="A10" s="152">
        <v>3600</v>
      </c>
      <c r="B10" s="153" t="s">
        <v>195</v>
      </c>
      <c r="C10" s="153">
        <v>36072</v>
      </c>
      <c r="D10" s="153" t="s">
        <v>1496</v>
      </c>
      <c r="E10" s="153" t="s">
        <v>1497</v>
      </c>
      <c r="F10" s="153" t="s">
        <v>1498</v>
      </c>
      <c r="G10" s="154">
        <v>60</v>
      </c>
      <c r="H10" s="154">
        <v>60</v>
      </c>
      <c r="I10" s="147"/>
      <c r="J10" s="147"/>
      <c r="K10" s="147"/>
      <c r="L10" s="147"/>
      <c r="M10" s="147"/>
      <c r="N10" s="148">
        <v>26603</v>
      </c>
      <c r="O10" s="145"/>
      <c r="P10" s="145">
        <f t="shared" si="0"/>
        <v>26.603000000000002</v>
      </c>
      <c r="Q10" s="154">
        <v>60</v>
      </c>
      <c r="R10" s="156">
        <v>30</v>
      </c>
      <c r="S10" s="150"/>
      <c r="Z10" s="155">
        <v>50</v>
      </c>
      <c r="AA10" s="204">
        <v>86</v>
      </c>
      <c r="AB10" s="210">
        <v>100</v>
      </c>
      <c r="AC10" s="112" t="s">
        <v>1499</v>
      </c>
    </row>
    <row r="11" spans="1:33" ht="15" customHeight="1" x14ac:dyDescent="0.25">
      <c r="A11" s="152">
        <v>4000</v>
      </c>
      <c r="B11" s="153" t="s">
        <v>177</v>
      </c>
      <c r="C11" s="153">
        <v>13105</v>
      </c>
      <c r="D11" s="153" t="s">
        <v>689</v>
      </c>
      <c r="E11" s="153" t="s">
        <v>1500</v>
      </c>
      <c r="F11" s="153" t="s">
        <v>1501</v>
      </c>
      <c r="G11" s="154">
        <v>50</v>
      </c>
      <c r="H11" s="154">
        <v>100</v>
      </c>
      <c r="I11" s="147"/>
      <c r="J11" s="147"/>
      <c r="K11" s="147"/>
      <c r="L11" s="147"/>
      <c r="M11" s="147"/>
      <c r="N11" s="148">
        <v>26004.69</v>
      </c>
      <c r="O11" s="145" t="s">
        <v>1502</v>
      </c>
      <c r="P11" s="145">
        <f t="shared" si="0"/>
        <v>26.00469</v>
      </c>
      <c r="Q11" s="145">
        <v>150</v>
      </c>
      <c r="R11" s="149">
        <v>30</v>
      </c>
      <c r="S11" s="150"/>
      <c r="Z11" s="155">
        <v>30</v>
      </c>
      <c r="AA11" s="204">
        <v>60</v>
      </c>
      <c r="AB11" s="210">
        <v>80</v>
      </c>
      <c r="AC11" s="112" t="s">
        <v>1647</v>
      </c>
    </row>
    <row r="12" spans="1:33" ht="15" customHeight="1" x14ac:dyDescent="0.25">
      <c r="A12" s="152">
        <v>4000</v>
      </c>
      <c r="B12" s="153" t="s">
        <v>177</v>
      </c>
      <c r="C12" s="153">
        <v>40112</v>
      </c>
      <c r="D12" s="153" t="s">
        <v>471</v>
      </c>
      <c r="E12" s="153" t="s">
        <v>1500</v>
      </c>
      <c r="F12" s="153" t="s">
        <v>1501</v>
      </c>
      <c r="G12" s="154">
        <v>100</v>
      </c>
      <c r="H12" s="154">
        <v>130</v>
      </c>
      <c r="I12" s="147"/>
      <c r="J12" s="147"/>
      <c r="K12" s="147"/>
      <c r="L12" s="147"/>
      <c r="M12" s="147"/>
      <c r="N12" s="148">
        <v>432545.77</v>
      </c>
      <c r="O12" s="145"/>
      <c r="P12" s="145">
        <f t="shared" si="0"/>
        <v>432.54577</v>
      </c>
      <c r="Q12" s="145">
        <v>300</v>
      </c>
      <c r="R12" s="149">
        <v>480</v>
      </c>
      <c r="S12" s="150" t="s">
        <v>1503</v>
      </c>
      <c r="V12" s="157"/>
      <c r="Z12" s="155">
        <v>450</v>
      </c>
      <c r="AA12" s="204">
        <v>500</v>
      </c>
      <c r="AB12" s="210">
        <v>500</v>
      </c>
      <c r="AC12" s="112">
        <v>425</v>
      </c>
      <c r="AD12" s="112" t="s">
        <v>1504</v>
      </c>
      <c r="AG12" s="112" t="s">
        <v>1648</v>
      </c>
    </row>
    <row r="13" spans="1:33" ht="15" customHeight="1" x14ac:dyDescent="0.25">
      <c r="A13" s="152">
        <v>4000</v>
      </c>
      <c r="B13" s="153" t="s">
        <v>177</v>
      </c>
      <c r="C13" s="153">
        <v>40150</v>
      </c>
      <c r="D13" s="153" t="s">
        <v>1489</v>
      </c>
      <c r="E13" s="153" t="s">
        <v>1500</v>
      </c>
      <c r="F13" s="153" t="s">
        <v>1501</v>
      </c>
      <c r="G13" s="154">
        <v>100</v>
      </c>
      <c r="H13" s="154">
        <v>100</v>
      </c>
      <c r="I13" s="147"/>
      <c r="J13" s="147"/>
      <c r="K13" s="147"/>
      <c r="L13" s="147"/>
      <c r="M13" s="147"/>
      <c r="N13" s="148">
        <v>161218.96</v>
      </c>
      <c r="O13" s="145"/>
      <c r="P13" s="145">
        <f t="shared" si="0"/>
        <v>161.21895999999998</v>
      </c>
      <c r="Q13" s="145">
        <v>230</v>
      </c>
      <c r="R13" s="149">
        <v>180</v>
      </c>
      <c r="S13" s="150" t="s">
        <v>1505</v>
      </c>
      <c r="Z13" s="155">
        <v>150</v>
      </c>
      <c r="AA13" s="204">
        <v>250</v>
      </c>
      <c r="AB13" s="210">
        <v>300</v>
      </c>
      <c r="AC13" s="112">
        <v>244</v>
      </c>
      <c r="AD13" s="112" t="s">
        <v>1649</v>
      </c>
    </row>
    <row r="14" spans="1:33" ht="15" customHeight="1" x14ac:dyDescent="0.25">
      <c r="A14" s="152">
        <v>2000</v>
      </c>
      <c r="B14" s="153" t="s">
        <v>1491</v>
      </c>
      <c r="C14" s="153">
        <v>26102</v>
      </c>
      <c r="D14" s="153" t="s">
        <v>1506</v>
      </c>
      <c r="E14" s="153" t="s">
        <v>1507</v>
      </c>
      <c r="F14" s="153" t="s">
        <v>1508</v>
      </c>
      <c r="G14" s="154">
        <v>100</v>
      </c>
      <c r="H14" s="154">
        <v>150</v>
      </c>
      <c r="I14" s="147"/>
      <c r="J14" s="147"/>
      <c r="K14" s="147"/>
      <c r="L14" s="147"/>
      <c r="M14" s="147"/>
      <c r="N14" s="148">
        <v>119565</v>
      </c>
      <c r="O14" s="145"/>
      <c r="P14" s="145">
        <f t="shared" si="0"/>
        <v>119.565</v>
      </c>
      <c r="Q14" s="145">
        <v>150</v>
      </c>
      <c r="R14" s="149">
        <v>150</v>
      </c>
      <c r="S14" s="150"/>
      <c r="Z14" s="155">
        <v>150</v>
      </c>
      <c r="AA14" s="204">
        <v>150</v>
      </c>
      <c r="AB14" s="210">
        <v>150</v>
      </c>
      <c r="AC14" s="112">
        <v>98</v>
      </c>
    </row>
    <row r="15" spans="1:33" ht="15" customHeight="1" x14ac:dyDescent="0.25">
      <c r="A15" s="152">
        <v>3600</v>
      </c>
      <c r="B15" s="153" t="s">
        <v>195</v>
      </c>
      <c r="C15" s="153">
        <v>22137</v>
      </c>
      <c r="D15" s="153" t="s">
        <v>1509</v>
      </c>
      <c r="E15" s="153" t="s">
        <v>1507</v>
      </c>
      <c r="F15" s="153" t="s">
        <v>1508</v>
      </c>
      <c r="G15" s="154">
        <v>150</v>
      </c>
      <c r="H15" s="154">
        <v>200</v>
      </c>
      <c r="I15" s="147"/>
      <c r="J15" s="147"/>
      <c r="K15" s="147"/>
      <c r="L15" s="147"/>
      <c r="M15" s="147"/>
      <c r="N15" s="148">
        <v>286529</v>
      </c>
      <c r="O15" s="145"/>
      <c r="P15" s="145">
        <f t="shared" si="0"/>
        <v>286.529</v>
      </c>
      <c r="Q15" s="145">
        <v>250</v>
      </c>
      <c r="R15" s="149">
        <v>50</v>
      </c>
      <c r="S15" s="150" t="s">
        <v>1510</v>
      </c>
      <c r="Z15" s="155">
        <v>200</v>
      </c>
      <c r="AA15" s="204">
        <v>200</v>
      </c>
      <c r="AB15" s="210">
        <v>200</v>
      </c>
      <c r="AC15" s="112">
        <v>156</v>
      </c>
    </row>
    <row r="16" spans="1:33" ht="15" customHeight="1" x14ac:dyDescent="0.25">
      <c r="A16" s="152">
        <v>3600</v>
      </c>
      <c r="B16" s="153" t="s">
        <v>195</v>
      </c>
      <c r="C16" s="153">
        <v>26013</v>
      </c>
      <c r="D16" s="153" t="s">
        <v>1485</v>
      </c>
      <c r="E16" s="153" t="s">
        <v>1507</v>
      </c>
      <c r="F16" s="153" t="s">
        <v>1508</v>
      </c>
      <c r="G16" s="154">
        <v>100</v>
      </c>
      <c r="H16" s="154">
        <v>100</v>
      </c>
      <c r="I16" s="147"/>
      <c r="J16" s="147"/>
      <c r="K16" s="147"/>
      <c r="L16" s="147"/>
      <c r="M16" s="147"/>
      <c r="N16" s="148">
        <v>0</v>
      </c>
      <c r="O16" s="145"/>
      <c r="P16" s="145">
        <f t="shared" si="0"/>
        <v>0</v>
      </c>
      <c r="Q16" s="145">
        <v>50</v>
      </c>
      <c r="R16" s="149">
        <v>10</v>
      </c>
      <c r="S16" s="150"/>
      <c r="Z16" s="155">
        <v>50</v>
      </c>
      <c r="AA16" s="204">
        <v>50</v>
      </c>
      <c r="AB16" s="210">
        <v>250</v>
      </c>
      <c r="AC16" s="112" t="s">
        <v>1675</v>
      </c>
    </row>
    <row r="17" spans="1:32" ht="15" customHeight="1" x14ac:dyDescent="0.25">
      <c r="A17" s="152">
        <v>3600</v>
      </c>
      <c r="B17" s="153" t="s">
        <v>195</v>
      </c>
      <c r="C17" s="153">
        <v>36072</v>
      </c>
      <c r="D17" s="153" t="s">
        <v>1496</v>
      </c>
      <c r="E17" s="153" t="s">
        <v>1507</v>
      </c>
      <c r="F17" s="153" t="s">
        <v>1508</v>
      </c>
      <c r="G17" s="154">
        <v>4000</v>
      </c>
      <c r="H17" s="154">
        <v>6700</v>
      </c>
      <c r="I17" s="147"/>
      <c r="J17" s="147">
        <v>524</v>
      </c>
      <c r="K17" s="147">
        <v>17955</v>
      </c>
      <c r="L17" s="147">
        <v>36021</v>
      </c>
      <c r="M17" s="147">
        <v>2389655.15</v>
      </c>
      <c r="N17" s="148">
        <f>SUM(J17:M17)</f>
        <v>2444155.15</v>
      </c>
      <c r="O17" s="145"/>
      <c r="P17" s="145">
        <f t="shared" si="0"/>
        <v>2444.15515</v>
      </c>
      <c r="Q17" s="154">
        <v>3000</v>
      </c>
      <c r="R17" s="156">
        <v>2000</v>
      </c>
      <c r="S17" s="150" t="s">
        <v>1511</v>
      </c>
      <c r="U17" s="11"/>
      <c r="V17" s="11"/>
      <c r="Z17" s="155">
        <v>2160</v>
      </c>
      <c r="AA17" s="204">
        <v>2850</v>
      </c>
      <c r="AB17" s="210">
        <v>4500</v>
      </c>
      <c r="AC17" s="112" t="s">
        <v>1641</v>
      </c>
    </row>
    <row r="18" spans="1:32" ht="15" customHeight="1" x14ac:dyDescent="0.25">
      <c r="A18" s="152">
        <v>3600</v>
      </c>
      <c r="B18" s="153" t="s">
        <v>195</v>
      </c>
      <c r="C18" s="153">
        <v>36073</v>
      </c>
      <c r="D18" s="153" t="s">
        <v>1512</v>
      </c>
      <c r="E18" s="153" t="s">
        <v>1507</v>
      </c>
      <c r="F18" s="153" t="s">
        <v>1508</v>
      </c>
      <c r="G18" s="154">
        <v>500</v>
      </c>
      <c r="H18" s="154">
        <v>500</v>
      </c>
      <c r="I18" s="147"/>
      <c r="J18" s="147"/>
      <c r="K18" s="147"/>
      <c r="L18" s="147">
        <v>4667.76</v>
      </c>
      <c r="M18" s="147">
        <v>403755</v>
      </c>
      <c r="N18" s="148">
        <f>SUM(L18:M18)</f>
        <v>408422.76</v>
      </c>
      <c r="O18" s="145"/>
      <c r="P18" s="145">
        <f t="shared" si="0"/>
        <v>408.42275999999998</v>
      </c>
      <c r="Q18" s="145">
        <v>100</v>
      </c>
      <c r="R18" s="149">
        <v>100</v>
      </c>
      <c r="S18" s="150" t="s">
        <v>1513</v>
      </c>
      <c r="U18" s="11"/>
      <c r="V18" s="11"/>
      <c r="Z18" s="155">
        <v>100</v>
      </c>
      <c r="AA18" s="204">
        <v>150</v>
      </c>
      <c r="AB18" s="210">
        <v>150</v>
      </c>
      <c r="AC18" s="112" t="s">
        <v>1618</v>
      </c>
    </row>
    <row r="19" spans="1:32" ht="15" customHeight="1" x14ac:dyDescent="0.25">
      <c r="A19" s="152">
        <v>3600</v>
      </c>
      <c r="B19" s="153" t="s">
        <v>195</v>
      </c>
      <c r="C19" s="153">
        <v>40150</v>
      </c>
      <c r="D19" s="153" t="s">
        <v>1514</v>
      </c>
      <c r="E19" s="153" t="s">
        <v>1507</v>
      </c>
      <c r="F19" s="153" t="s">
        <v>1508</v>
      </c>
      <c r="G19" s="154">
        <v>200</v>
      </c>
      <c r="H19" s="154">
        <v>250</v>
      </c>
      <c r="I19" s="147"/>
      <c r="J19" s="147"/>
      <c r="K19" s="147"/>
      <c r="L19" s="147"/>
      <c r="M19" s="147"/>
      <c r="N19" s="148">
        <v>62994.25</v>
      </c>
      <c r="O19" s="145"/>
      <c r="P19" s="145">
        <f t="shared" si="0"/>
        <v>62.994250000000001</v>
      </c>
      <c r="Q19" s="145">
        <v>200</v>
      </c>
      <c r="R19" s="149">
        <v>150</v>
      </c>
      <c r="S19" s="150"/>
      <c r="U19" s="11"/>
      <c r="V19" s="11"/>
      <c r="Z19" s="155">
        <v>150</v>
      </c>
      <c r="AA19" s="204">
        <v>150</v>
      </c>
      <c r="AB19" s="210">
        <v>200</v>
      </c>
      <c r="AC19" s="112" t="s">
        <v>1650</v>
      </c>
    </row>
    <row r="20" spans="1:32" ht="15" customHeight="1" x14ac:dyDescent="0.25">
      <c r="A20" s="152">
        <v>2000</v>
      </c>
      <c r="B20" s="153" t="s">
        <v>1491</v>
      </c>
      <c r="C20" s="153">
        <v>26102</v>
      </c>
      <c r="D20" s="153" t="s">
        <v>1516</v>
      </c>
      <c r="E20" s="153" t="s">
        <v>1517</v>
      </c>
      <c r="F20" s="153" t="s">
        <v>1518</v>
      </c>
      <c r="G20" s="154">
        <v>1000</v>
      </c>
      <c r="H20" s="154">
        <v>1000</v>
      </c>
      <c r="I20" s="147"/>
      <c r="J20" s="147"/>
      <c r="K20" s="147"/>
      <c r="L20" s="147"/>
      <c r="M20" s="147"/>
      <c r="N20" s="148">
        <v>912000</v>
      </c>
      <c r="O20" s="145"/>
      <c r="P20" s="145">
        <f t="shared" si="0"/>
        <v>912</v>
      </c>
      <c r="Q20" s="145">
        <v>1000</v>
      </c>
      <c r="R20" s="149">
        <v>920</v>
      </c>
      <c r="S20" s="150"/>
      <c r="U20" s="11"/>
      <c r="V20" s="11"/>
      <c r="Z20" s="155">
        <v>1100</v>
      </c>
      <c r="AA20" s="204">
        <v>1100</v>
      </c>
      <c r="AB20" s="210">
        <v>1200</v>
      </c>
      <c r="AC20" s="112">
        <v>845</v>
      </c>
      <c r="AD20" s="112" t="s">
        <v>1519</v>
      </c>
    </row>
    <row r="21" spans="1:32" ht="15" customHeight="1" x14ac:dyDescent="0.25">
      <c r="A21" s="152">
        <v>2000</v>
      </c>
      <c r="B21" s="153" t="s">
        <v>1491</v>
      </c>
      <c r="C21" s="153">
        <v>26102</v>
      </c>
      <c r="D21" s="153" t="s">
        <v>1506</v>
      </c>
      <c r="E21" s="153" t="s">
        <v>1517</v>
      </c>
      <c r="F21" s="153" t="s">
        <v>1518</v>
      </c>
      <c r="G21" s="154">
        <v>2400</v>
      </c>
      <c r="H21" s="154">
        <v>2600</v>
      </c>
      <c r="I21" s="147"/>
      <c r="J21" s="147"/>
      <c r="K21" s="147"/>
      <c r="L21" s="147"/>
      <c r="M21" s="147"/>
      <c r="N21" s="148">
        <v>2629741.94</v>
      </c>
      <c r="O21" s="145"/>
      <c r="P21" s="145">
        <f t="shared" si="0"/>
        <v>2629.7419399999999</v>
      </c>
      <c r="Q21" s="145">
        <v>2650</v>
      </c>
      <c r="R21" s="149">
        <v>2700</v>
      </c>
      <c r="S21" s="150"/>
      <c r="U21" s="11"/>
      <c r="V21" s="11"/>
      <c r="Z21" s="155">
        <v>2700</v>
      </c>
      <c r="AA21" s="204">
        <v>2700</v>
      </c>
      <c r="AB21" s="210">
        <v>2900</v>
      </c>
      <c r="AC21" s="112">
        <v>2117</v>
      </c>
      <c r="AD21" s="112" t="s">
        <v>1520</v>
      </c>
    </row>
    <row r="22" spans="1:32" ht="15" customHeight="1" x14ac:dyDescent="0.25">
      <c r="A22" s="152">
        <v>2600</v>
      </c>
      <c r="B22" s="153" t="s">
        <v>292</v>
      </c>
      <c r="C22" s="153"/>
      <c r="D22" s="153" t="s">
        <v>1521</v>
      </c>
      <c r="E22" s="153" t="s">
        <v>1517</v>
      </c>
      <c r="F22" s="153" t="s">
        <v>1518</v>
      </c>
      <c r="G22" s="154">
        <v>50</v>
      </c>
      <c r="H22" s="154">
        <v>50</v>
      </c>
      <c r="I22" s="147"/>
      <c r="J22" s="147"/>
      <c r="K22" s="147"/>
      <c r="L22" s="147">
        <v>90998.47</v>
      </c>
      <c r="M22" s="147">
        <v>25282.9</v>
      </c>
      <c r="N22" s="148">
        <f>SUM(L22:M22)</f>
        <v>116281.37</v>
      </c>
      <c r="O22" s="145"/>
      <c r="P22" s="145">
        <f t="shared" si="0"/>
        <v>116.28137</v>
      </c>
      <c r="Q22" s="145">
        <v>50</v>
      </c>
      <c r="R22" s="149">
        <v>50</v>
      </c>
      <c r="S22" s="150"/>
      <c r="U22" s="11"/>
      <c r="V22" s="11"/>
      <c r="Z22" s="155">
        <v>50</v>
      </c>
      <c r="AA22" s="204">
        <v>50</v>
      </c>
      <c r="AB22" s="210">
        <v>50</v>
      </c>
    </row>
    <row r="23" spans="1:32" ht="15" customHeight="1" x14ac:dyDescent="0.25">
      <c r="A23" s="152">
        <v>3600</v>
      </c>
      <c r="B23" s="153" t="s">
        <v>195</v>
      </c>
      <c r="C23" s="153">
        <v>22711</v>
      </c>
      <c r="D23" s="153" t="s">
        <v>1522</v>
      </c>
      <c r="E23" s="153" t="s">
        <v>1517</v>
      </c>
      <c r="F23" s="153" t="s">
        <v>1518</v>
      </c>
      <c r="G23" s="154">
        <v>400</v>
      </c>
      <c r="H23" s="154">
        <v>400</v>
      </c>
      <c r="I23" s="147"/>
      <c r="J23" s="147"/>
      <c r="K23" s="147"/>
      <c r="L23" s="147"/>
      <c r="M23" s="147"/>
      <c r="N23" s="148">
        <v>276733</v>
      </c>
      <c r="O23" s="145"/>
      <c r="P23" s="145">
        <f t="shared" si="0"/>
        <v>276.733</v>
      </c>
      <c r="Q23" s="145">
        <v>400</v>
      </c>
      <c r="R23" s="149">
        <v>300</v>
      </c>
      <c r="S23" s="150"/>
      <c r="U23" s="11"/>
      <c r="V23" s="11"/>
      <c r="Z23" s="155">
        <v>300</v>
      </c>
      <c r="AA23" s="204">
        <v>300</v>
      </c>
      <c r="AB23" s="210">
        <v>350</v>
      </c>
      <c r="AC23" s="112">
        <v>297</v>
      </c>
    </row>
    <row r="24" spans="1:32" ht="15" customHeight="1" x14ac:dyDescent="0.25">
      <c r="A24" s="152">
        <v>3600</v>
      </c>
      <c r="B24" s="153" t="s">
        <v>195</v>
      </c>
      <c r="C24" s="153">
        <v>26013</v>
      </c>
      <c r="D24" s="153" t="s">
        <v>1485</v>
      </c>
      <c r="E24" s="153" t="s">
        <v>1517</v>
      </c>
      <c r="F24" s="153" t="s">
        <v>1515</v>
      </c>
      <c r="G24" s="154">
        <v>300</v>
      </c>
      <c r="H24" s="154">
        <v>350</v>
      </c>
      <c r="I24" s="147"/>
      <c r="J24" s="147"/>
      <c r="K24" s="147"/>
      <c r="L24" s="147"/>
      <c r="M24" s="147"/>
      <c r="N24" s="148">
        <v>204447</v>
      </c>
      <c r="O24" s="145"/>
      <c r="P24" s="145">
        <f t="shared" si="0"/>
        <v>204.447</v>
      </c>
      <c r="Q24" s="145">
        <v>250</v>
      </c>
      <c r="R24" s="149">
        <v>210</v>
      </c>
      <c r="S24" s="150"/>
      <c r="U24" s="11"/>
      <c r="V24" s="11"/>
      <c r="Z24" s="155">
        <v>360</v>
      </c>
      <c r="AA24" s="204">
        <v>360</v>
      </c>
      <c r="AB24" s="210">
        <v>360</v>
      </c>
      <c r="AC24" s="112" t="s">
        <v>1523</v>
      </c>
      <c r="AF24" s="112" t="s">
        <v>1524</v>
      </c>
    </row>
    <row r="25" spans="1:32" ht="15" customHeight="1" x14ac:dyDescent="0.25">
      <c r="A25" s="152">
        <v>3600</v>
      </c>
      <c r="B25" s="153" t="s">
        <v>195</v>
      </c>
      <c r="C25" s="153">
        <v>36072</v>
      </c>
      <c r="D25" s="153" t="s">
        <v>1496</v>
      </c>
      <c r="E25" s="153" t="s">
        <v>1517</v>
      </c>
      <c r="F25" s="153" t="s">
        <v>1518</v>
      </c>
      <c r="G25" s="154">
        <v>250</v>
      </c>
      <c r="H25" s="154">
        <v>150</v>
      </c>
      <c r="I25" s="147"/>
      <c r="J25" s="147"/>
      <c r="K25" s="147"/>
      <c r="L25" s="147"/>
      <c r="M25" s="147"/>
      <c r="N25" s="148">
        <v>447948</v>
      </c>
      <c r="O25" s="145"/>
      <c r="P25" s="145">
        <f t="shared" si="0"/>
        <v>447.94799999999998</v>
      </c>
      <c r="Q25" s="154">
        <v>100</v>
      </c>
      <c r="R25" s="156">
        <v>500</v>
      </c>
      <c r="S25" s="150"/>
      <c r="T25" s="129" t="s">
        <v>1525</v>
      </c>
      <c r="U25" s="11"/>
      <c r="V25" s="11"/>
      <c r="Z25" s="155">
        <v>500</v>
      </c>
      <c r="AA25" s="204">
        <v>500</v>
      </c>
      <c r="AB25" s="210">
        <v>500</v>
      </c>
      <c r="AC25" s="112" t="s">
        <v>1526</v>
      </c>
    </row>
    <row r="26" spans="1:32" ht="15" customHeight="1" x14ac:dyDescent="0.25">
      <c r="A26" s="152">
        <v>3600</v>
      </c>
      <c r="B26" s="153" t="s">
        <v>195</v>
      </c>
      <c r="C26" s="153">
        <v>36076</v>
      </c>
      <c r="D26" s="153" t="s">
        <v>1527</v>
      </c>
      <c r="E26" s="153" t="s">
        <v>1517</v>
      </c>
      <c r="F26" s="153" t="s">
        <v>1518</v>
      </c>
      <c r="G26" s="154">
        <v>1040</v>
      </c>
      <c r="H26" s="154">
        <v>1100</v>
      </c>
      <c r="I26" s="147"/>
      <c r="J26" s="147"/>
      <c r="K26" s="147"/>
      <c r="L26" s="147"/>
      <c r="M26" s="147"/>
      <c r="N26" s="148">
        <v>1388363.2</v>
      </c>
      <c r="O26" s="145"/>
      <c r="P26" s="145">
        <f t="shared" si="0"/>
        <v>1388.3632</v>
      </c>
      <c r="Q26" s="154">
        <v>1380</v>
      </c>
      <c r="R26" s="156">
        <v>1400</v>
      </c>
      <c r="S26" s="150" t="s">
        <v>1528</v>
      </c>
      <c r="U26" s="11"/>
      <c r="V26" s="11"/>
      <c r="Z26" s="155">
        <v>1240</v>
      </c>
      <c r="AA26" s="204">
        <v>1240</v>
      </c>
      <c r="AB26" s="210">
        <v>1280</v>
      </c>
    </row>
    <row r="27" spans="1:32" ht="15" customHeight="1" x14ac:dyDescent="0.25">
      <c r="A27" s="152">
        <v>3600</v>
      </c>
      <c r="B27" s="153" t="s">
        <v>195</v>
      </c>
      <c r="C27" s="153">
        <v>36077</v>
      </c>
      <c r="D27" s="153" t="s">
        <v>1529</v>
      </c>
      <c r="E27" s="153" t="s">
        <v>1517</v>
      </c>
      <c r="F27" s="153" t="s">
        <v>1518</v>
      </c>
      <c r="G27" s="154">
        <v>70</v>
      </c>
      <c r="H27" s="154">
        <v>70</v>
      </c>
      <c r="I27" s="147"/>
      <c r="J27" s="147"/>
      <c r="K27" s="147"/>
      <c r="L27" s="147"/>
      <c r="M27" s="147"/>
      <c r="N27" s="148">
        <v>37407.17</v>
      </c>
      <c r="O27" s="145"/>
      <c r="P27" s="145">
        <f t="shared" si="0"/>
        <v>37.407170000000001</v>
      </c>
      <c r="Q27" s="154">
        <v>70</v>
      </c>
      <c r="R27" s="156">
        <v>40</v>
      </c>
      <c r="S27" s="150"/>
      <c r="U27" s="11"/>
      <c r="V27" s="11"/>
      <c r="Z27" s="155">
        <v>62</v>
      </c>
      <c r="AA27" s="204">
        <v>62</v>
      </c>
      <c r="AB27" s="210">
        <v>70</v>
      </c>
      <c r="AC27" s="112" t="s">
        <v>1530</v>
      </c>
    </row>
    <row r="28" spans="1:32" ht="15" customHeight="1" x14ac:dyDescent="0.25">
      <c r="A28" s="152">
        <v>3600</v>
      </c>
      <c r="B28" s="153" t="s">
        <v>195</v>
      </c>
      <c r="C28" s="153">
        <v>36078</v>
      </c>
      <c r="D28" s="153" t="s">
        <v>1531</v>
      </c>
      <c r="E28" s="153" t="s">
        <v>1517</v>
      </c>
      <c r="F28" s="153" t="s">
        <v>1518</v>
      </c>
      <c r="G28" s="154">
        <v>70</v>
      </c>
      <c r="H28" s="154">
        <v>70</v>
      </c>
      <c r="I28" s="147"/>
      <c r="J28" s="147"/>
      <c r="K28" s="147"/>
      <c r="L28" s="147"/>
      <c r="M28" s="147"/>
      <c r="N28" s="148">
        <v>62059.91</v>
      </c>
      <c r="O28" s="145"/>
      <c r="P28" s="145">
        <f t="shared" si="0"/>
        <v>62.059910000000002</v>
      </c>
      <c r="Q28" s="154">
        <v>70</v>
      </c>
      <c r="R28" s="156">
        <v>100</v>
      </c>
      <c r="S28" s="150"/>
      <c r="U28" s="11"/>
      <c r="V28" s="11"/>
      <c r="Z28" s="155">
        <v>65</v>
      </c>
      <c r="AA28" s="204">
        <v>65</v>
      </c>
      <c r="AB28" s="210">
        <v>70</v>
      </c>
      <c r="AC28" s="112" t="s">
        <v>1530</v>
      </c>
    </row>
    <row r="29" spans="1:32" ht="15" customHeight="1" x14ac:dyDescent="0.25">
      <c r="A29" s="152">
        <v>3600</v>
      </c>
      <c r="B29" s="153" t="s">
        <v>195</v>
      </c>
      <c r="C29" s="153"/>
      <c r="D29" s="153" t="s">
        <v>1532</v>
      </c>
      <c r="E29" s="153" t="s">
        <v>1517</v>
      </c>
      <c r="F29" s="153" t="s">
        <v>1518</v>
      </c>
      <c r="G29" s="154"/>
      <c r="H29" s="154"/>
      <c r="I29" s="147"/>
      <c r="J29" s="147"/>
      <c r="K29" s="147"/>
      <c r="L29" s="147"/>
      <c r="M29" s="147"/>
      <c r="N29" s="148">
        <v>6931</v>
      </c>
      <c r="O29" s="145"/>
      <c r="P29" s="145">
        <f t="shared" si="0"/>
        <v>6.931</v>
      </c>
      <c r="Q29" s="154">
        <v>60</v>
      </c>
      <c r="R29" s="156">
        <v>20</v>
      </c>
      <c r="S29" s="150"/>
      <c r="U29" s="11"/>
      <c r="V29" s="11"/>
      <c r="Z29" s="155">
        <v>63</v>
      </c>
      <c r="AA29" s="204">
        <v>65</v>
      </c>
      <c r="AB29" s="210">
        <v>75</v>
      </c>
      <c r="AC29" s="112" t="s">
        <v>1530</v>
      </c>
    </row>
    <row r="30" spans="1:32" ht="15" customHeight="1" x14ac:dyDescent="0.25">
      <c r="A30" s="152">
        <v>4000</v>
      </c>
      <c r="B30" s="153" t="s">
        <v>177</v>
      </c>
      <c r="C30" s="153">
        <v>40112</v>
      </c>
      <c r="D30" s="153" t="s">
        <v>471</v>
      </c>
      <c r="E30" s="153" t="s">
        <v>1517</v>
      </c>
      <c r="F30" s="153" t="s">
        <v>1518</v>
      </c>
      <c r="G30" s="154">
        <v>10</v>
      </c>
      <c r="H30" s="154">
        <v>10</v>
      </c>
      <c r="I30" s="147"/>
      <c r="J30" s="147"/>
      <c r="K30" s="147">
        <v>39446</v>
      </c>
      <c r="L30" s="147">
        <v>13104.3</v>
      </c>
      <c r="M30" s="147">
        <v>3860.33</v>
      </c>
      <c r="N30" s="148">
        <f>SUM(K30:M30)</f>
        <v>56410.630000000005</v>
      </c>
      <c r="O30" s="145"/>
      <c r="P30" s="145">
        <f t="shared" si="0"/>
        <v>56.410630000000005</v>
      </c>
      <c r="Q30" s="145">
        <v>10</v>
      </c>
      <c r="R30" s="149">
        <v>60</v>
      </c>
      <c r="S30" s="150"/>
      <c r="T30" s="11"/>
      <c r="U30" s="11"/>
      <c r="V30" s="11"/>
      <c r="Z30" s="155">
        <v>70</v>
      </c>
      <c r="AA30" s="204">
        <v>70</v>
      </c>
      <c r="AB30" s="210">
        <v>70</v>
      </c>
      <c r="AD30" s="112" t="s">
        <v>1533</v>
      </c>
    </row>
    <row r="31" spans="1:32" ht="15" customHeight="1" x14ac:dyDescent="0.25">
      <c r="A31" s="152">
        <v>4000</v>
      </c>
      <c r="B31" s="153" t="s">
        <v>177</v>
      </c>
      <c r="C31" s="153">
        <v>40150</v>
      </c>
      <c r="D31" s="153" t="s">
        <v>1489</v>
      </c>
      <c r="E31" s="153" t="s">
        <v>1517</v>
      </c>
      <c r="F31" s="153" t="s">
        <v>1518</v>
      </c>
      <c r="G31" s="154">
        <v>5</v>
      </c>
      <c r="H31" s="154">
        <v>5</v>
      </c>
      <c r="I31" s="147"/>
      <c r="J31" s="147"/>
      <c r="K31" s="147"/>
      <c r="L31" s="147"/>
      <c r="M31" s="147"/>
      <c r="N31" s="148">
        <v>15809.45</v>
      </c>
      <c r="O31" s="145" t="s">
        <v>1534</v>
      </c>
      <c r="P31" s="145">
        <f t="shared" si="0"/>
        <v>15.80945</v>
      </c>
      <c r="Q31" s="145">
        <v>10</v>
      </c>
      <c r="R31" s="149">
        <v>20</v>
      </c>
      <c r="S31" s="150"/>
      <c r="T31" s="11"/>
      <c r="U31" s="11"/>
      <c r="V31" s="11"/>
      <c r="Z31" s="155">
        <v>30</v>
      </c>
      <c r="AA31" s="204">
        <v>30</v>
      </c>
      <c r="AB31" s="210">
        <v>30</v>
      </c>
    </row>
    <row r="32" spans="1:32" ht="15" customHeight="1" x14ac:dyDescent="0.25">
      <c r="A32" s="152">
        <v>3600</v>
      </c>
      <c r="B32" s="153" t="s">
        <v>195</v>
      </c>
      <c r="C32" s="153">
        <v>36072</v>
      </c>
      <c r="D32" s="153" t="s">
        <v>1496</v>
      </c>
      <c r="E32" s="153" t="s">
        <v>1535</v>
      </c>
      <c r="F32" s="153" t="s">
        <v>1515</v>
      </c>
      <c r="G32" s="154">
        <v>1450</v>
      </c>
      <c r="H32" s="154">
        <v>1500</v>
      </c>
      <c r="I32" s="147"/>
      <c r="J32" s="147"/>
      <c r="K32" s="147"/>
      <c r="L32" s="147"/>
      <c r="M32" s="147"/>
      <c r="N32" s="148">
        <v>1744838</v>
      </c>
      <c r="O32" s="145"/>
      <c r="P32" s="145">
        <f t="shared" si="0"/>
        <v>1744.838</v>
      </c>
      <c r="Q32" s="154">
        <v>2000</v>
      </c>
      <c r="R32" s="156">
        <v>2200</v>
      </c>
      <c r="S32" s="150"/>
      <c r="T32" s="11"/>
      <c r="U32" s="11"/>
      <c r="V32" s="11"/>
      <c r="Z32" s="155">
        <v>2200</v>
      </c>
      <c r="AA32" s="204">
        <v>2300</v>
      </c>
      <c r="AB32" s="210">
        <v>2900</v>
      </c>
      <c r="AC32" s="112" t="s">
        <v>1640</v>
      </c>
    </row>
    <row r="33" spans="1:34" ht="15" customHeight="1" x14ac:dyDescent="0.25">
      <c r="A33" s="152">
        <v>4000</v>
      </c>
      <c r="B33" s="153" t="s">
        <v>177</v>
      </c>
      <c r="C33" s="153">
        <v>40112</v>
      </c>
      <c r="D33" s="153" t="s">
        <v>471</v>
      </c>
      <c r="E33" s="153" t="s">
        <v>1535</v>
      </c>
      <c r="F33" s="153" t="s">
        <v>1515</v>
      </c>
      <c r="G33" s="154">
        <v>970</v>
      </c>
      <c r="H33" s="154">
        <v>730</v>
      </c>
      <c r="I33" s="147"/>
      <c r="J33" s="147"/>
      <c r="K33" s="147"/>
      <c r="L33" s="147"/>
      <c r="M33" s="147"/>
      <c r="N33" s="148">
        <v>702974</v>
      </c>
      <c r="O33" s="145"/>
      <c r="P33" s="145">
        <f t="shared" si="0"/>
        <v>702.97400000000005</v>
      </c>
      <c r="Q33" s="145">
        <v>1160</v>
      </c>
      <c r="R33" s="149">
        <v>1200</v>
      </c>
      <c r="S33" s="150"/>
      <c r="T33" s="11" t="s">
        <v>1536</v>
      </c>
      <c r="U33" s="11"/>
      <c r="V33" s="11"/>
      <c r="Z33" s="155">
        <v>1200</v>
      </c>
      <c r="AA33" s="204">
        <v>1300</v>
      </c>
      <c r="AB33" s="210">
        <v>1300</v>
      </c>
      <c r="AC33" s="112" t="s">
        <v>1537</v>
      </c>
      <c r="AE33" s="112" t="s">
        <v>1652</v>
      </c>
      <c r="AH33" s="158" t="s">
        <v>1538</v>
      </c>
    </row>
    <row r="34" spans="1:34" ht="15" customHeight="1" x14ac:dyDescent="0.25">
      <c r="A34" s="152">
        <v>4000</v>
      </c>
      <c r="B34" s="153" t="s">
        <v>177</v>
      </c>
      <c r="C34" s="153">
        <v>40150</v>
      </c>
      <c r="D34" s="153" t="s">
        <v>1539</v>
      </c>
      <c r="E34" s="153" t="s">
        <v>1535</v>
      </c>
      <c r="F34" s="153" t="s">
        <v>1515</v>
      </c>
      <c r="G34" s="154">
        <v>150</v>
      </c>
      <c r="H34" s="154">
        <v>130</v>
      </c>
      <c r="I34" s="147"/>
      <c r="J34" s="147"/>
      <c r="K34" s="147"/>
      <c r="L34" s="147"/>
      <c r="M34" s="147"/>
      <c r="N34" s="148">
        <v>277872</v>
      </c>
      <c r="O34" s="145"/>
      <c r="P34" s="145">
        <f t="shared" si="0"/>
        <v>277.87200000000001</v>
      </c>
      <c r="Q34" s="145">
        <v>250</v>
      </c>
      <c r="R34" s="149">
        <v>300</v>
      </c>
      <c r="S34" s="150"/>
      <c r="T34" s="11"/>
      <c r="U34" s="11"/>
      <c r="V34" s="11"/>
      <c r="Z34" s="155">
        <v>300</v>
      </c>
      <c r="AA34" s="204">
        <v>350</v>
      </c>
      <c r="AB34" s="210">
        <v>350</v>
      </c>
      <c r="AC34" s="112" t="s">
        <v>1540</v>
      </c>
      <c r="AE34" s="112" t="s">
        <v>1651</v>
      </c>
    </row>
    <row r="35" spans="1:34" ht="15" customHeight="1" x14ac:dyDescent="0.25">
      <c r="A35" s="152">
        <v>3600</v>
      </c>
      <c r="B35" s="153" t="s">
        <v>195</v>
      </c>
      <c r="C35" s="153">
        <v>36072</v>
      </c>
      <c r="D35" s="153" t="s">
        <v>1496</v>
      </c>
      <c r="E35" s="153" t="s">
        <v>1541</v>
      </c>
      <c r="F35" s="153" t="s">
        <v>1542</v>
      </c>
      <c r="G35" s="154">
        <v>70</v>
      </c>
      <c r="H35" s="154">
        <v>80</v>
      </c>
      <c r="I35" s="147"/>
      <c r="J35" s="147"/>
      <c r="K35" s="147"/>
      <c r="L35" s="147"/>
      <c r="M35" s="147"/>
      <c r="N35" s="148">
        <v>64400</v>
      </c>
      <c r="O35" s="145"/>
      <c r="P35" s="145">
        <f t="shared" si="0"/>
        <v>64.400000000000006</v>
      </c>
      <c r="Q35" s="154">
        <v>100</v>
      </c>
      <c r="R35" s="156">
        <v>100</v>
      </c>
      <c r="S35" s="150"/>
      <c r="T35" s="11"/>
      <c r="U35" s="11"/>
      <c r="V35" s="11"/>
      <c r="Z35" s="155">
        <v>100</v>
      </c>
      <c r="AA35" s="204">
        <v>100</v>
      </c>
      <c r="AB35" s="210">
        <v>100</v>
      </c>
    </row>
    <row r="36" spans="1:34" ht="15" customHeight="1" x14ac:dyDescent="0.25">
      <c r="A36" s="152">
        <v>4000</v>
      </c>
      <c r="B36" s="153" t="s">
        <v>177</v>
      </c>
      <c r="C36" s="153">
        <v>40150</v>
      </c>
      <c r="D36" s="153" t="s">
        <v>1539</v>
      </c>
      <c r="E36" s="153" t="s">
        <v>1541</v>
      </c>
      <c r="F36" s="153" t="s">
        <v>1543</v>
      </c>
      <c r="G36" s="154">
        <v>5</v>
      </c>
      <c r="H36" s="154">
        <v>80</v>
      </c>
      <c r="I36" s="147"/>
      <c r="J36" s="147"/>
      <c r="K36" s="147"/>
      <c r="L36" s="147"/>
      <c r="M36" s="147"/>
      <c r="N36" s="148">
        <v>15840</v>
      </c>
      <c r="O36" s="145"/>
      <c r="P36" s="145">
        <f t="shared" si="0"/>
        <v>15.84</v>
      </c>
      <c r="Q36" s="145">
        <v>30</v>
      </c>
      <c r="R36" s="149">
        <v>20</v>
      </c>
      <c r="S36" s="150"/>
      <c r="T36" s="11"/>
      <c r="U36" s="11"/>
      <c r="V36" s="11"/>
      <c r="Z36" s="155">
        <v>20</v>
      </c>
      <c r="AA36" s="204">
        <v>20</v>
      </c>
      <c r="AB36" s="210">
        <v>30</v>
      </c>
      <c r="AC36" s="112">
        <v>23</v>
      </c>
    </row>
    <row r="37" spans="1:34" ht="15" customHeight="1" x14ac:dyDescent="0.25">
      <c r="A37" s="152">
        <v>3600</v>
      </c>
      <c r="B37" s="153" t="s">
        <v>195</v>
      </c>
      <c r="C37" s="153">
        <v>36072</v>
      </c>
      <c r="D37" s="153" t="s">
        <v>1496</v>
      </c>
      <c r="E37" s="153" t="s">
        <v>1544</v>
      </c>
      <c r="F37" s="153" t="s">
        <v>1545</v>
      </c>
      <c r="G37" s="154">
        <f>G32*0.25</f>
        <v>362.5</v>
      </c>
      <c r="H37" s="154">
        <f>H32*0.25</f>
        <v>375</v>
      </c>
      <c r="I37" s="147"/>
      <c r="J37" s="147"/>
      <c r="K37" s="147"/>
      <c r="L37" s="147"/>
      <c r="M37" s="147"/>
      <c r="N37" s="148">
        <v>436182</v>
      </c>
      <c r="O37" s="145"/>
      <c r="P37" s="145">
        <f t="shared" si="0"/>
        <v>436.18200000000002</v>
      </c>
      <c r="Q37" s="154">
        <v>500</v>
      </c>
      <c r="R37" s="156">
        <v>600</v>
      </c>
      <c r="S37" s="150" t="s">
        <v>1546</v>
      </c>
      <c r="T37" s="11"/>
      <c r="U37" s="11"/>
      <c r="V37" s="11"/>
      <c r="Z37" s="155">
        <v>600</v>
      </c>
      <c r="AA37" s="204">
        <f>AA32*0.35</f>
        <v>805</v>
      </c>
      <c r="AB37" s="210">
        <f>AB32*0.35</f>
        <v>1014.9999999999999</v>
      </c>
    </row>
    <row r="38" spans="1:34" ht="15" customHeight="1" x14ac:dyDescent="0.25">
      <c r="A38" s="152">
        <v>4000</v>
      </c>
      <c r="B38" s="153" t="s">
        <v>177</v>
      </c>
      <c r="C38" s="153">
        <v>40150</v>
      </c>
      <c r="D38" s="153" t="s">
        <v>1539</v>
      </c>
      <c r="E38" s="153" t="s">
        <v>1544</v>
      </c>
      <c r="F38" s="153" t="s">
        <v>1545</v>
      </c>
      <c r="G38" s="154">
        <f>G34*0.25</f>
        <v>37.5</v>
      </c>
      <c r="H38" s="154">
        <f>H34*0.25</f>
        <v>32.5</v>
      </c>
      <c r="I38" s="147"/>
      <c r="J38" s="147"/>
      <c r="K38" s="147"/>
      <c r="L38" s="147"/>
      <c r="M38" s="147"/>
      <c r="N38" s="148">
        <v>67288</v>
      </c>
      <c r="O38" s="145"/>
      <c r="P38" s="145">
        <f t="shared" si="0"/>
        <v>67.287999999999997</v>
      </c>
      <c r="Q38" s="145">
        <v>63</v>
      </c>
      <c r="R38" s="149">
        <f>R34*0.25</f>
        <v>75</v>
      </c>
      <c r="S38" s="150" t="s">
        <v>1546</v>
      </c>
      <c r="T38" s="11"/>
      <c r="U38" s="11"/>
      <c r="V38" s="11"/>
      <c r="Z38" s="155">
        <v>75</v>
      </c>
      <c r="AA38" s="204">
        <f>AA34*0.25</f>
        <v>87.5</v>
      </c>
      <c r="AB38" s="210">
        <f>AB34*0.35</f>
        <v>122.49999999999999</v>
      </c>
    </row>
    <row r="39" spans="1:34" ht="15" customHeight="1" x14ac:dyDescent="0.25">
      <c r="A39" s="152">
        <v>4000</v>
      </c>
      <c r="B39" s="153" t="s">
        <v>177</v>
      </c>
      <c r="C39" s="153">
        <v>40112</v>
      </c>
      <c r="D39" s="153" t="s">
        <v>471</v>
      </c>
      <c r="E39" s="153" t="s">
        <v>1544</v>
      </c>
      <c r="F39" s="153" t="s">
        <v>1545</v>
      </c>
      <c r="G39" s="154">
        <f>G33*0.25</f>
        <v>242.5</v>
      </c>
      <c r="H39" s="154">
        <v>180</v>
      </c>
      <c r="I39" s="147"/>
      <c r="J39" s="147"/>
      <c r="K39" s="147"/>
      <c r="L39" s="147"/>
      <c r="M39" s="147"/>
      <c r="N39" s="148">
        <v>166460</v>
      </c>
      <c r="O39" s="145"/>
      <c r="P39" s="145">
        <f t="shared" si="0"/>
        <v>166.46</v>
      </c>
      <c r="Q39" s="145">
        <v>290</v>
      </c>
      <c r="R39" s="149">
        <v>300</v>
      </c>
      <c r="S39" s="150" t="s">
        <v>1546</v>
      </c>
      <c r="T39" s="11"/>
      <c r="U39" s="11"/>
      <c r="V39" s="11"/>
      <c r="Z39" s="155">
        <v>300</v>
      </c>
      <c r="AA39" s="204">
        <f>AA33*0.35</f>
        <v>454.99999999999994</v>
      </c>
      <c r="AB39" s="210">
        <f>AB33*0.35</f>
        <v>454.99999999999994</v>
      </c>
    </row>
    <row r="40" spans="1:34" ht="15" customHeight="1" x14ac:dyDescent="0.25">
      <c r="A40" s="152">
        <v>3600</v>
      </c>
      <c r="B40" s="153" t="s">
        <v>195</v>
      </c>
      <c r="C40" s="153"/>
      <c r="D40" s="153" t="s">
        <v>1547</v>
      </c>
      <c r="E40" s="153" t="s">
        <v>1548</v>
      </c>
      <c r="F40" s="153" t="s">
        <v>1549</v>
      </c>
      <c r="G40" s="154">
        <f>(G32+G33+G34)*0.09</f>
        <v>231.29999999999998</v>
      </c>
      <c r="H40" s="154">
        <v>230</v>
      </c>
      <c r="I40" s="147"/>
      <c r="J40" s="147"/>
      <c r="K40" s="147">
        <v>24225</v>
      </c>
      <c r="L40" s="147">
        <v>59926</v>
      </c>
      <c r="M40" s="147">
        <v>157041</v>
      </c>
      <c r="N40" s="148">
        <f>SUM(K40:M40)</f>
        <v>241192</v>
      </c>
      <c r="O40" s="145"/>
      <c r="P40" s="145">
        <f t="shared" si="0"/>
        <v>241.19200000000001</v>
      </c>
      <c r="Q40" s="154">
        <v>307</v>
      </c>
      <c r="R40" s="156">
        <v>350</v>
      </c>
      <c r="S40" s="150" t="s">
        <v>1550</v>
      </c>
      <c r="T40" s="11"/>
      <c r="U40" s="11"/>
      <c r="V40" s="11"/>
      <c r="Z40" s="155">
        <v>350</v>
      </c>
      <c r="AA40" s="204">
        <f>(AA32+AA33+AA34+AA35)*0.09</f>
        <v>364.5</v>
      </c>
      <c r="AB40" s="210">
        <f>SUM(AB32:AB34)*0.09</f>
        <v>409.5</v>
      </c>
    </row>
    <row r="41" spans="1:34" ht="15" customHeight="1" x14ac:dyDescent="0.25">
      <c r="A41" s="152">
        <v>4000</v>
      </c>
      <c r="B41" s="153" t="s">
        <v>177</v>
      </c>
      <c r="C41" s="153">
        <v>40150</v>
      </c>
      <c r="D41" s="153" t="s">
        <v>1489</v>
      </c>
      <c r="E41" s="153" t="s">
        <v>1551</v>
      </c>
      <c r="F41" s="153" t="s">
        <v>1552</v>
      </c>
      <c r="G41" s="154">
        <v>10</v>
      </c>
      <c r="H41" s="154">
        <v>10</v>
      </c>
      <c r="I41" s="147"/>
      <c r="J41" s="147"/>
      <c r="K41" s="147"/>
      <c r="L41" s="147"/>
      <c r="M41" s="147"/>
      <c r="N41" s="148">
        <v>37100</v>
      </c>
      <c r="O41" s="145" t="s">
        <v>1553</v>
      </c>
      <c r="P41" s="145">
        <f t="shared" si="0"/>
        <v>37.1</v>
      </c>
      <c r="Q41" s="145">
        <v>45</v>
      </c>
      <c r="R41" s="149">
        <v>50</v>
      </c>
      <c r="S41" s="150"/>
      <c r="U41" s="11"/>
      <c r="V41" s="11"/>
      <c r="Z41" s="155">
        <v>50</v>
      </c>
      <c r="AA41" s="204">
        <v>50</v>
      </c>
      <c r="AB41" s="210">
        <v>50</v>
      </c>
    </row>
    <row r="42" spans="1:34" ht="15" customHeight="1" thickBot="1" x14ac:dyDescent="0.3">
      <c r="A42" s="152">
        <v>2000</v>
      </c>
      <c r="B42" s="153" t="s">
        <v>1491</v>
      </c>
      <c r="C42" s="153">
        <v>26102</v>
      </c>
      <c r="D42" s="153" t="s">
        <v>1506</v>
      </c>
      <c r="E42" s="153" t="s">
        <v>1554</v>
      </c>
      <c r="F42" s="153" t="s">
        <v>1555</v>
      </c>
      <c r="G42" s="154">
        <v>30</v>
      </c>
      <c r="H42" s="154" t="e">
        <f>(#REF!/10)*12</f>
        <v>#REF!</v>
      </c>
      <c r="I42" s="147"/>
      <c r="J42" s="147"/>
      <c r="K42" s="147"/>
      <c r="L42" s="147"/>
      <c r="M42" s="147"/>
      <c r="N42" s="148">
        <v>37152</v>
      </c>
      <c r="O42" s="145"/>
      <c r="P42" s="145">
        <f t="shared" si="0"/>
        <v>37.152000000000001</v>
      </c>
      <c r="Q42" s="145">
        <v>30</v>
      </c>
      <c r="R42" s="149">
        <v>40</v>
      </c>
      <c r="S42" s="150"/>
      <c r="U42" s="11"/>
      <c r="V42" s="11"/>
      <c r="Z42" s="159">
        <v>70</v>
      </c>
      <c r="AA42" s="204">
        <v>70</v>
      </c>
      <c r="AB42" s="210">
        <v>100</v>
      </c>
      <c r="AC42" s="112" t="s">
        <v>1619</v>
      </c>
    </row>
    <row r="43" spans="1:34" ht="15" customHeight="1" thickBot="1" x14ac:dyDescent="0.3">
      <c r="A43" s="160"/>
      <c r="B43" s="161" t="s">
        <v>1556</v>
      </c>
      <c r="C43" s="162"/>
      <c r="D43" s="162"/>
      <c r="E43" s="162"/>
      <c r="F43" s="162"/>
      <c r="G43" s="163">
        <f>SUBTOTAL(9,G6:G42)</f>
        <v>14623.8</v>
      </c>
      <c r="H43" s="163" t="e">
        <f>SUBTOTAL(9,H6:H42)</f>
        <v>#REF!</v>
      </c>
      <c r="I43" s="164"/>
      <c r="J43" s="164"/>
      <c r="K43" s="164"/>
      <c r="L43" s="164"/>
      <c r="M43" s="164"/>
      <c r="N43" s="165"/>
      <c r="O43" s="166"/>
      <c r="P43" s="166">
        <f t="shared" ref="P43:AA43" si="1">SUM(P6:P42)</f>
        <v>14066.272280000001</v>
      </c>
      <c r="Q43" s="166">
        <f t="shared" si="1"/>
        <v>15375</v>
      </c>
      <c r="R43" s="167">
        <f t="shared" si="1"/>
        <v>14905</v>
      </c>
      <c r="S43" s="167">
        <f t="shared" si="1"/>
        <v>0</v>
      </c>
      <c r="T43" s="167">
        <f t="shared" si="1"/>
        <v>0</v>
      </c>
      <c r="U43" s="167">
        <f t="shared" si="1"/>
        <v>0</v>
      </c>
      <c r="V43" s="167">
        <f t="shared" si="1"/>
        <v>0</v>
      </c>
      <c r="W43" s="167">
        <f t="shared" si="1"/>
        <v>0</v>
      </c>
      <c r="X43" s="167">
        <f t="shared" si="1"/>
        <v>0</v>
      </c>
      <c r="Y43" s="167">
        <f t="shared" si="1"/>
        <v>0</v>
      </c>
      <c r="Z43" s="168">
        <f t="shared" si="1"/>
        <v>15525</v>
      </c>
      <c r="AA43" s="205">
        <f t="shared" si="1"/>
        <v>17120</v>
      </c>
      <c r="AB43" s="209">
        <f>SUM(AB5:AB42)</f>
        <v>20597</v>
      </c>
    </row>
    <row r="44" spans="1:34" ht="15" customHeight="1" x14ac:dyDescent="0.25">
      <c r="A44" s="169"/>
      <c r="B44" s="170"/>
      <c r="C44" s="170"/>
      <c r="D44" s="170"/>
      <c r="E44" s="170"/>
      <c r="F44" s="170"/>
      <c r="G44" s="171"/>
      <c r="H44" s="171"/>
      <c r="I44" s="172"/>
      <c r="J44" s="172"/>
      <c r="K44" s="172"/>
      <c r="L44" s="172"/>
      <c r="M44" s="172"/>
      <c r="N44" s="173"/>
      <c r="O44" s="174"/>
      <c r="P44" s="174"/>
      <c r="Q44" s="174"/>
      <c r="R44" s="175"/>
      <c r="S44" s="176"/>
      <c r="U44" s="11"/>
      <c r="V44" s="11"/>
      <c r="Z44" s="22"/>
      <c r="AA44" s="203"/>
      <c r="AB44" s="200"/>
    </row>
    <row r="45" spans="1:34" ht="15" customHeight="1" x14ac:dyDescent="0.25">
      <c r="A45" s="169"/>
      <c r="B45" s="170"/>
      <c r="C45" s="170"/>
      <c r="D45" s="170"/>
      <c r="E45" s="170"/>
      <c r="F45" s="170"/>
      <c r="G45" s="171"/>
      <c r="H45" s="171"/>
      <c r="I45" s="172"/>
      <c r="J45" s="172"/>
      <c r="K45" s="172"/>
      <c r="L45" s="172"/>
      <c r="M45" s="172"/>
      <c r="N45" s="173"/>
      <c r="O45" s="174"/>
      <c r="P45" s="174"/>
      <c r="Q45" s="174"/>
      <c r="R45" s="175"/>
      <c r="S45" s="176"/>
      <c r="U45" s="11"/>
      <c r="V45" s="11"/>
      <c r="Z45" s="22"/>
      <c r="AA45" s="203"/>
      <c r="AB45" s="200"/>
    </row>
    <row r="46" spans="1:34" ht="15" customHeight="1" x14ac:dyDescent="0.25">
      <c r="A46" s="169"/>
      <c r="B46" s="170"/>
      <c r="C46" s="170"/>
      <c r="D46" s="170"/>
      <c r="E46" s="170"/>
      <c r="F46" s="170"/>
      <c r="G46" s="171"/>
      <c r="H46" s="171"/>
      <c r="I46" s="172"/>
      <c r="J46" s="172"/>
      <c r="K46" s="172"/>
      <c r="L46" s="172"/>
      <c r="M46" s="172"/>
      <c r="N46" s="173"/>
      <c r="O46" s="174"/>
      <c r="P46" s="174"/>
      <c r="Q46" s="174"/>
      <c r="R46" s="175"/>
      <c r="S46" s="176"/>
      <c r="U46" s="11"/>
      <c r="V46" s="11"/>
      <c r="Z46" s="22"/>
      <c r="AA46" s="203"/>
      <c r="AB46" s="200"/>
    </row>
    <row r="47" spans="1:34" ht="15" customHeight="1" thickBot="1" x14ac:dyDescent="0.3">
      <c r="A47" s="169"/>
      <c r="B47" s="170"/>
      <c r="C47" s="170"/>
      <c r="D47" s="170"/>
      <c r="E47" s="170"/>
      <c r="F47" s="170"/>
      <c r="G47" s="171"/>
      <c r="H47" s="171"/>
      <c r="I47" s="172"/>
      <c r="J47" s="172"/>
      <c r="K47" s="172"/>
      <c r="L47" s="172"/>
      <c r="M47" s="172"/>
      <c r="N47" s="173"/>
      <c r="O47" s="174"/>
      <c r="P47" s="174"/>
      <c r="Q47" s="174"/>
      <c r="R47" s="175"/>
      <c r="S47" s="176"/>
      <c r="U47" s="11"/>
      <c r="V47" s="11"/>
      <c r="Z47" s="22"/>
      <c r="AA47" s="203"/>
      <c r="AB47" s="200"/>
    </row>
    <row r="48" spans="1:34" ht="15" customHeight="1" thickBot="1" x14ac:dyDescent="0.3">
      <c r="A48" s="177"/>
      <c r="B48" s="178" t="s">
        <v>1557</v>
      </c>
      <c r="C48" s="179"/>
      <c r="D48" s="179"/>
      <c r="E48" s="179"/>
      <c r="F48" s="179"/>
      <c r="G48" s="180"/>
      <c r="H48" s="180"/>
      <c r="I48" s="181"/>
      <c r="J48" s="181"/>
      <c r="K48" s="181"/>
      <c r="L48" s="181"/>
      <c r="M48" s="181"/>
      <c r="N48" s="182"/>
      <c r="O48" s="180"/>
      <c r="P48" s="183">
        <v>2018</v>
      </c>
      <c r="Q48" s="183">
        <v>2019</v>
      </c>
      <c r="R48" s="184">
        <v>2020</v>
      </c>
      <c r="S48" s="185"/>
      <c r="U48" s="11"/>
      <c r="V48" s="11"/>
      <c r="Z48" s="186">
        <v>2021</v>
      </c>
      <c r="AA48" s="206">
        <v>2022</v>
      </c>
      <c r="AB48" s="327">
        <v>2023</v>
      </c>
      <c r="AC48" s="112" t="s">
        <v>1616</v>
      </c>
    </row>
    <row r="49" spans="1:32" ht="15" customHeight="1" x14ac:dyDescent="0.25">
      <c r="A49" s="152">
        <v>2000</v>
      </c>
      <c r="B49" s="153" t="s">
        <v>1491</v>
      </c>
      <c r="C49" s="153">
        <v>26102</v>
      </c>
      <c r="D49" s="153" t="s">
        <v>1506</v>
      </c>
      <c r="E49" s="153" t="s">
        <v>1558</v>
      </c>
      <c r="F49" s="153" t="s">
        <v>1559</v>
      </c>
      <c r="G49" s="154">
        <v>2600</v>
      </c>
      <c r="H49" s="154">
        <v>2600</v>
      </c>
      <c r="I49" s="147"/>
      <c r="J49" s="147"/>
      <c r="K49" s="147"/>
      <c r="L49" s="147"/>
      <c r="M49" s="147"/>
      <c r="N49" s="148">
        <v>2426937.16</v>
      </c>
      <c r="O49" s="145"/>
      <c r="P49" s="145">
        <f t="shared" si="0"/>
        <v>2426.9371599999999</v>
      </c>
      <c r="Q49" s="145">
        <v>2600</v>
      </c>
      <c r="R49" s="149">
        <v>2600</v>
      </c>
      <c r="S49" s="150"/>
      <c r="T49" s="129" t="s">
        <v>1560</v>
      </c>
      <c r="U49" s="11"/>
      <c r="V49" s="11"/>
      <c r="Z49" s="187">
        <v>2500</v>
      </c>
      <c r="AA49" s="203">
        <v>2500</v>
      </c>
      <c r="AB49" s="121">
        <v>2765</v>
      </c>
      <c r="AC49" s="112">
        <v>2074</v>
      </c>
      <c r="AD49" s="112" t="s">
        <v>1636</v>
      </c>
    </row>
    <row r="50" spans="1:32" ht="15" customHeight="1" x14ac:dyDescent="0.25">
      <c r="A50" s="152">
        <v>2000</v>
      </c>
      <c r="B50" s="153" t="s">
        <v>1491</v>
      </c>
      <c r="C50" s="153">
        <v>26102</v>
      </c>
      <c r="D50" s="153" t="s">
        <v>1561</v>
      </c>
      <c r="E50" s="153" t="s">
        <v>1558</v>
      </c>
      <c r="F50" s="153" t="s">
        <v>1559</v>
      </c>
      <c r="G50" s="154">
        <v>700</v>
      </c>
      <c r="H50" s="154">
        <v>840</v>
      </c>
      <c r="I50" s="147"/>
      <c r="J50" s="147"/>
      <c r="K50" s="147"/>
      <c r="L50" s="147"/>
      <c r="M50" s="147"/>
      <c r="N50" s="148">
        <v>925420.17</v>
      </c>
      <c r="O50" s="145"/>
      <c r="P50" s="145">
        <f t="shared" si="0"/>
        <v>925.4201700000001</v>
      </c>
      <c r="Q50" s="145">
        <v>900</v>
      </c>
      <c r="R50" s="149">
        <v>950</v>
      </c>
      <c r="S50" s="150"/>
      <c r="U50" s="11"/>
      <c r="V50" s="11"/>
      <c r="Z50" s="151">
        <v>1000</v>
      </c>
      <c r="AA50" s="203">
        <v>1000</v>
      </c>
      <c r="AB50" s="121">
        <v>1050</v>
      </c>
      <c r="AC50" s="112">
        <v>789</v>
      </c>
    </row>
    <row r="51" spans="1:32" ht="15" customHeight="1" x14ac:dyDescent="0.25">
      <c r="A51" s="152">
        <v>3600</v>
      </c>
      <c r="B51" s="153" t="s">
        <v>195</v>
      </c>
      <c r="C51" s="153">
        <v>22711</v>
      </c>
      <c r="D51" s="153" t="s">
        <v>1522</v>
      </c>
      <c r="E51" s="153" t="s">
        <v>1558</v>
      </c>
      <c r="F51" s="153" t="s">
        <v>1559</v>
      </c>
      <c r="G51" s="154">
        <v>600</v>
      </c>
      <c r="H51" s="154">
        <v>600</v>
      </c>
      <c r="I51" s="147"/>
      <c r="J51" s="147"/>
      <c r="K51" s="147"/>
      <c r="L51" s="147"/>
      <c r="M51" s="147"/>
      <c r="N51" s="148">
        <v>636544</v>
      </c>
      <c r="O51" s="145"/>
      <c r="P51" s="145">
        <f t="shared" si="0"/>
        <v>636.54399999999998</v>
      </c>
      <c r="Q51" s="145">
        <v>600</v>
      </c>
      <c r="R51" s="149">
        <v>700</v>
      </c>
      <c r="S51" s="150"/>
      <c r="U51" s="11"/>
      <c r="V51" s="11"/>
      <c r="Z51" s="151">
        <v>700</v>
      </c>
      <c r="AA51" s="203">
        <v>900</v>
      </c>
      <c r="AB51" s="121">
        <v>780</v>
      </c>
      <c r="AC51" s="112">
        <v>589</v>
      </c>
      <c r="AD51" s="112" t="s">
        <v>1615</v>
      </c>
    </row>
    <row r="52" spans="1:32" ht="15" customHeight="1" x14ac:dyDescent="0.25">
      <c r="A52" s="152">
        <v>3600</v>
      </c>
      <c r="B52" s="153" t="s">
        <v>195</v>
      </c>
      <c r="C52" s="153">
        <v>26010</v>
      </c>
      <c r="D52" s="153" t="s">
        <v>1562</v>
      </c>
      <c r="E52" s="153" t="s">
        <v>1558</v>
      </c>
      <c r="F52" s="153" t="s">
        <v>1559</v>
      </c>
      <c r="G52" s="154">
        <v>550</v>
      </c>
      <c r="H52" s="154">
        <v>600</v>
      </c>
      <c r="I52" s="147"/>
      <c r="J52" s="147"/>
      <c r="K52" s="147"/>
      <c r="L52" s="147"/>
      <c r="M52" s="147"/>
      <c r="N52" s="148">
        <v>696660.56</v>
      </c>
      <c r="O52" s="145"/>
      <c r="P52" s="145">
        <f t="shared" si="0"/>
        <v>696.66056000000003</v>
      </c>
      <c r="Q52" s="145">
        <v>650</v>
      </c>
      <c r="R52" s="149">
        <v>700</v>
      </c>
      <c r="S52" s="150"/>
      <c r="U52" s="11">
        <v>556</v>
      </c>
      <c r="V52" s="188">
        <v>43738</v>
      </c>
      <c r="Z52" s="151">
        <v>500</v>
      </c>
      <c r="AA52" s="203">
        <v>500</v>
      </c>
      <c r="AB52" s="121">
        <v>450</v>
      </c>
      <c r="AC52" s="112">
        <v>419</v>
      </c>
    </row>
    <row r="53" spans="1:32" ht="15" customHeight="1" x14ac:dyDescent="0.25">
      <c r="A53" s="152">
        <v>3600</v>
      </c>
      <c r="B53" s="153" t="s">
        <v>195</v>
      </c>
      <c r="C53" s="153">
        <v>26011</v>
      </c>
      <c r="D53" s="153" t="s">
        <v>1564</v>
      </c>
      <c r="E53" s="153" t="s">
        <v>1558</v>
      </c>
      <c r="F53" s="153" t="s">
        <v>1559</v>
      </c>
      <c r="G53" s="154">
        <v>70</v>
      </c>
      <c r="H53" s="154">
        <v>120</v>
      </c>
      <c r="I53" s="147"/>
      <c r="J53" s="147"/>
      <c r="K53" s="147"/>
      <c r="L53" s="147"/>
      <c r="M53" s="147"/>
      <c r="N53" s="148">
        <v>117385.16</v>
      </c>
      <c r="O53" s="145"/>
      <c r="P53" s="145">
        <f t="shared" si="0"/>
        <v>117.38516</v>
      </c>
      <c r="Q53" s="145">
        <v>100</v>
      </c>
      <c r="R53" s="149">
        <v>100</v>
      </c>
      <c r="S53" s="150"/>
      <c r="U53" s="11">
        <v>87</v>
      </c>
      <c r="V53" s="188">
        <v>43738</v>
      </c>
      <c r="Z53" s="151">
        <v>50</v>
      </c>
      <c r="AA53" s="203">
        <v>50</v>
      </c>
      <c r="AB53" s="121">
        <v>55</v>
      </c>
      <c r="AC53" s="112">
        <v>49</v>
      </c>
    </row>
    <row r="54" spans="1:32" ht="15" customHeight="1" x14ac:dyDescent="0.25">
      <c r="A54" s="152">
        <v>3600</v>
      </c>
      <c r="B54" s="153" t="s">
        <v>195</v>
      </c>
      <c r="C54" s="153">
        <v>26012</v>
      </c>
      <c r="D54" s="153" t="s">
        <v>1565</v>
      </c>
      <c r="E54" s="153" t="s">
        <v>1558</v>
      </c>
      <c r="F54" s="153" t="s">
        <v>1559</v>
      </c>
      <c r="G54" s="154">
        <v>120</v>
      </c>
      <c r="H54" s="154">
        <v>140</v>
      </c>
      <c r="I54" s="147"/>
      <c r="J54" s="147"/>
      <c r="K54" s="147"/>
      <c r="L54" s="147"/>
      <c r="M54" s="147"/>
      <c r="N54" s="148">
        <v>137232.82</v>
      </c>
      <c r="O54" s="145"/>
      <c r="P54" s="145">
        <f t="shared" si="0"/>
        <v>137.23282</v>
      </c>
      <c r="Q54" s="145">
        <v>110</v>
      </c>
      <c r="R54" s="149">
        <v>100</v>
      </c>
      <c r="S54" s="150"/>
      <c r="U54" s="11">
        <v>70</v>
      </c>
      <c r="V54" s="188">
        <v>43738</v>
      </c>
      <c r="Z54" s="151">
        <v>100</v>
      </c>
      <c r="AA54" s="203">
        <v>100</v>
      </c>
      <c r="AB54" s="121">
        <v>150</v>
      </c>
      <c r="AC54" s="112">
        <v>108</v>
      </c>
    </row>
    <row r="55" spans="1:32" ht="15" customHeight="1" x14ac:dyDescent="0.25">
      <c r="A55" s="152">
        <v>3600</v>
      </c>
      <c r="B55" s="153" t="s">
        <v>195</v>
      </c>
      <c r="C55" s="153">
        <v>26013</v>
      </c>
      <c r="D55" s="153" t="s">
        <v>1485</v>
      </c>
      <c r="E55" s="153" t="s">
        <v>1558</v>
      </c>
      <c r="F55" s="153" t="s">
        <v>1559</v>
      </c>
      <c r="G55" s="154">
        <v>850</v>
      </c>
      <c r="H55" s="154">
        <v>1000</v>
      </c>
      <c r="I55" s="147"/>
      <c r="J55" s="147"/>
      <c r="K55" s="147"/>
      <c r="L55" s="147"/>
      <c r="M55" s="147"/>
      <c r="N55" s="148">
        <v>1001737.33</v>
      </c>
      <c r="O55" s="145"/>
      <c r="P55" s="145">
        <f t="shared" si="0"/>
        <v>1001.7373299999999</v>
      </c>
      <c r="Q55" s="145">
        <v>1500</v>
      </c>
      <c r="R55" s="149">
        <v>1000</v>
      </c>
      <c r="S55" s="150"/>
      <c r="U55" s="11">
        <v>702</v>
      </c>
      <c r="V55" s="188">
        <v>43738</v>
      </c>
      <c r="Z55" s="151">
        <v>1500</v>
      </c>
      <c r="AA55" s="203">
        <v>1750</v>
      </c>
      <c r="AB55" s="121">
        <v>1977</v>
      </c>
      <c r="AC55" s="112">
        <v>1855</v>
      </c>
      <c r="AD55" s="112" t="s">
        <v>1566</v>
      </c>
    </row>
    <row r="56" spans="1:32" ht="15" customHeight="1" x14ac:dyDescent="0.25">
      <c r="A56" s="152">
        <v>3600</v>
      </c>
      <c r="B56" s="153" t="s">
        <v>195</v>
      </c>
      <c r="C56" s="153">
        <v>26014</v>
      </c>
      <c r="D56" s="153" t="s">
        <v>1567</v>
      </c>
      <c r="E56" s="153" t="s">
        <v>1558</v>
      </c>
      <c r="F56" s="153" t="s">
        <v>1559</v>
      </c>
      <c r="G56" s="154">
        <v>170</v>
      </c>
      <c r="H56" s="154">
        <v>150</v>
      </c>
      <c r="I56" s="147"/>
      <c r="J56" s="147"/>
      <c r="K56" s="147"/>
      <c r="L56" s="147"/>
      <c r="M56" s="147"/>
      <c r="N56" s="148">
        <v>543593.51</v>
      </c>
      <c r="O56" s="145"/>
      <c r="P56" s="145">
        <f t="shared" si="0"/>
        <v>543.59351000000004</v>
      </c>
      <c r="Q56" s="145">
        <v>500</v>
      </c>
      <c r="R56" s="149">
        <v>560</v>
      </c>
      <c r="S56" s="150"/>
      <c r="U56" s="11">
        <v>425</v>
      </c>
      <c r="V56" s="188">
        <v>43738</v>
      </c>
      <c r="Z56" s="151">
        <v>500</v>
      </c>
      <c r="AA56" s="203">
        <v>500</v>
      </c>
      <c r="AB56" s="121">
        <v>450</v>
      </c>
      <c r="AC56" s="112">
        <v>417</v>
      </c>
    </row>
    <row r="57" spans="1:32" ht="15" customHeight="1" x14ac:dyDescent="0.25">
      <c r="A57" s="152">
        <v>3600</v>
      </c>
      <c r="B57" s="153" t="s">
        <v>195</v>
      </c>
      <c r="C57" s="153">
        <v>26016</v>
      </c>
      <c r="D57" s="153" t="s">
        <v>1568</v>
      </c>
      <c r="E57" s="153" t="s">
        <v>1558</v>
      </c>
      <c r="F57" s="153" t="s">
        <v>1559</v>
      </c>
      <c r="G57" s="154">
        <v>120</v>
      </c>
      <c r="H57" s="154">
        <v>120</v>
      </c>
      <c r="I57" s="147"/>
      <c r="J57" s="147"/>
      <c r="K57" s="147"/>
      <c r="L57" s="147"/>
      <c r="M57" s="147"/>
      <c r="N57" s="148">
        <v>178968.69</v>
      </c>
      <c r="O57" s="145"/>
      <c r="P57" s="145">
        <f t="shared" si="0"/>
        <v>178.96869000000001</v>
      </c>
      <c r="Q57" s="145">
        <v>140</v>
      </c>
      <c r="R57" s="149">
        <v>180</v>
      </c>
      <c r="S57" s="150"/>
      <c r="U57" s="11">
        <v>148</v>
      </c>
      <c r="V57" s="188">
        <v>43738</v>
      </c>
      <c r="Z57" s="151">
        <v>150</v>
      </c>
      <c r="AA57" s="203">
        <v>150</v>
      </c>
      <c r="AB57" s="121">
        <v>190</v>
      </c>
      <c r="AC57" s="112">
        <v>132</v>
      </c>
    </row>
    <row r="58" spans="1:32" ht="15" customHeight="1" x14ac:dyDescent="0.25">
      <c r="A58" s="152">
        <v>3600</v>
      </c>
      <c r="B58" s="153" t="s">
        <v>195</v>
      </c>
      <c r="C58" s="153"/>
      <c r="D58" s="153" t="s">
        <v>1607</v>
      </c>
      <c r="E58" s="153"/>
      <c r="F58" s="153" t="s">
        <v>1559</v>
      </c>
      <c r="G58" s="154"/>
      <c r="H58" s="154"/>
      <c r="I58" s="147"/>
      <c r="J58" s="147"/>
      <c r="K58" s="147"/>
      <c r="L58" s="147"/>
      <c r="M58" s="147"/>
      <c r="N58" s="148"/>
      <c r="O58" s="145"/>
      <c r="P58" s="145"/>
      <c r="Q58" s="145"/>
      <c r="R58" s="149"/>
      <c r="S58" s="150"/>
      <c r="U58" s="11"/>
      <c r="V58" s="188"/>
      <c r="Z58" s="151"/>
      <c r="AA58" s="203">
        <v>200</v>
      </c>
      <c r="AB58" s="121">
        <v>100</v>
      </c>
      <c r="AD58" s="112" t="s">
        <v>1569</v>
      </c>
    </row>
    <row r="59" spans="1:32" ht="15" customHeight="1" x14ac:dyDescent="0.25">
      <c r="A59" s="152">
        <v>3600</v>
      </c>
      <c r="B59" s="153" t="s">
        <v>195</v>
      </c>
      <c r="C59" s="153">
        <v>26017</v>
      </c>
      <c r="D59" s="153" t="s">
        <v>1570</v>
      </c>
      <c r="E59" s="153" t="s">
        <v>1558</v>
      </c>
      <c r="F59" s="153" t="s">
        <v>1559</v>
      </c>
      <c r="G59" s="154">
        <v>250</v>
      </c>
      <c r="H59" s="154">
        <v>350</v>
      </c>
      <c r="I59" s="147"/>
      <c r="J59" s="147"/>
      <c r="K59" s="147"/>
      <c r="L59" s="147"/>
      <c r="M59" s="147"/>
      <c r="N59" s="148">
        <v>457661.14</v>
      </c>
      <c r="O59" s="145"/>
      <c r="P59" s="145">
        <f t="shared" si="0"/>
        <v>457.66113999999999</v>
      </c>
      <c r="Q59" s="145">
        <v>350</v>
      </c>
      <c r="R59" s="149">
        <v>500</v>
      </c>
      <c r="S59" s="150"/>
      <c r="U59" s="11">
        <v>395</v>
      </c>
      <c r="V59" s="188">
        <v>43738</v>
      </c>
      <c r="Z59" s="151">
        <v>400</v>
      </c>
      <c r="AA59" s="203">
        <v>400</v>
      </c>
      <c r="AB59" s="121">
        <v>350</v>
      </c>
      <c r="AC59" s="112">
        <v>330</v>
      </c>
      <c r="AD59" s="112" t="s">
        <v>1563</v>
      </c>
    </row>
    <row r="60" spans="1:32" ht="15" customHeight="1" x14ac:dyDescent="0.25">
      <c r="A60" s="152">
        <v>4000</v>
      </c>
      <c r="B60" s="153" t="s">
        <v>177</v>
      </c>
      <c r="C60" s="153">
        <v>13105</v>
      </c>
      <c r="D60" s="153" t="s">
        <v>689</v>
      </c>
      <c r="E60" s="153" t="s">
        <v>1558</v>
      </c>
      <c r="F60" s="153" t="s">
        <v>1559</v>
      </c>
      <c r="G60" s="154">
        <v>15</v>
      </c>
      <c r="H60" s="154">
        <v>50</v>
      </c>
      <c r="I60" s="147"/>
      <c r="J60" s="147"/>
      <c r="K60" s="147"/>
      <c r="L60" s="147"/>
      <c r="M60" s="147"/>
      <c r="N60" s="148">
        <v>41960.5</v>
      </c>
      <c r="O60" s="145"/>
      <c r="P60" s="145">
        <v>38</v>
      </c>
      <c r="Q60" s="145">
        <v>100</v>
      </c>
      <c r="R60" s="149">
        <v>30</v>
      </c>
      <c r="S60" s="150"/>
      <c r="U60" s="11"/>
      <c r="V60" s="11"/>
      <c r="Z60" s="151">
        <v>30</v>
      </c>
      <c r="AA60" s="203">
        <v>100</v>
      </c>
      <c r="AB60" s="121">
        <v>50</v>
      </c>
      <c r="AD60" s="112" t="s">
        <v>1653</v>
      </c>
    </row>
    <row r="61" spans="1:32" ht="15" customHeight="1" x14ac:dyDescent="0.25">
      <c r="A61" s="152">
        <v>4000</v>
      </c>
      <c r="B61" s="153" t="s">
        <v>177</v>
      </c>
      <c r="C61" s="153">
        <v>40012</v>
      </c>
      <c r="D61" s="153" t="s">
        <v>1571</v>
      </c>
      <c r="E61" s="153" t="s">
        <v>1558</v>
      </c>
      <c r="F61" s="153" t="s">
        <v>1559</v>
      </c>
      <c r="G61" s="154">
        <v>20</v>
      </c>
      <c r="H61" s="154">
        <v>20</v>
      </c>
      <c r="I61" s="147"/>
      <c r="J61" s="147"/>
      <c r="K61" s="147"/>
      <c r="L61" s="147"/>
      <c r="M61" s="147"/>
      <c r="N61" s="148">
        <v>8472.2800000000007</v>
      </c>
      <c r="O61" s="145"/>
      <c r="P61" s="145">
        <f t="shared" si="0"/>
        <v>8.4722800000000014</v>
      </c>
      <c r="Q61" s="145">
        <v>10</v>
      </c>
      <c r="R61" s="149">
        <v>10</v>
      </c>
      <c r="S61" s="150"/>
      <c r="U61" s="11"/>
      <c r="V61" s="11"/>
      <c r="Z61" s="151">
        <v>10</v>
      </c>
      <c r="AA61" s="203">
        <v>10</v>
      </c>
      <c r="AB61" s="121">
        <v>10</v>
      </c>
      <c r="AC61" s="112">
        <v>6</v>
      </c>
    </row>
    <row r="62" spans="1:32" ht="15" customHeight="1" x14ac:dyDescent="0.25">
      <c r="A62" s="152">
        <v>4000</v>
      </c>
      <c r="B62" s="153" t="s">
        <v>177</v>
      </c>
      <c r="C62" s="153">
        <v>40013</v>
      </c>
      <c r="D62" s="153" t="s">
        <v>1572</v>
      </c>
      <c r="E62" s="153" t="s">
        <v>1558</v>
      </c>
      <c r="F62" s="153" t="s">
        <v>1559</v>
      </c>
      <c r="G62" s="154">
        <v>10</v>
      </c>
      <c r="H62" s="154">
        <v>10</v>
      </c>
      <c r="I62" s="147"/>
      <c r="J62" s="147"/>
      <c r="K62" s="147"/>
      <c r="L62" s="147"/>
      <c r="M62" s="147"/>
      <c r="N62" s="148">
        <v>15513.19</v>
      </c>
      <c r="O62" s="145"/>
      <c r="P62" s="145">
        <f t="shared" si="0"/>
        <v>15.51319</v>
      </c>
      <c r="Q62" s="145">
        <v>15</v>
      </c>
      <c r="R62" s="149">
        <v>20</v>
      </c>
      <c r="S62" s="150"/>
      <c r="U62" s="11"/>
      <c r="V62" s="11"/>
      <c r="Z62" s="151">
        <v>10</v>
      </c>
      <c r="AA62" s="203">
        <v>10</v>
      </c>
      <c r="AB62" s="121">
        <v>10</v>
      </c>
      <c r="AC62" s="112">
        <v>9</v>
      </c>
    </row>
    <row r="63" spans="1:32" ht="15" customHeight="1" x14ac:dyDescent="0.25">
      <c r="A63" s="152">
        <v>4000</v>
      </c>
      <c r="B63" s="153" t="s">
        <v>177</v>
      </c>
      <c r="C63" s="153">
        <v>40014</v>
      </c>
      <c r="D63" s="153" t="s">
        <v>1573</v>
      </c>
      <c r="E63" s="153" t="s">
        <v>1558</v>
      </c>
      <c r="F63" s="153" t="s">
        <v>1559</v>
      </c>
      <c r="G63" s="154">
        <v>5</v>
      </c>
      <c r="H63" s="154">
        <v>10</v>
      </c>
      <c r="I63" s="147"/>
      <c r="J63" s="147"/>
      <c r="K63" s="147"/>
      <c r="L63" s="147"/>
      <c r="M63" s="147"/>
      <c r="N63" s="148">
        <v>11052.24</v>
      </c>
      <c r="O63" s="145"/>
      <c r="P63" s="145">
        <f t="shared" si="0"/>
        <v>11.052239999999999</v>
      </c>
      <c r="Q63" s="145">
        <v>0</v>
      </c>
      <c r="R63" s="149">
        <v>10</v>
      </c>
      <c r="S63" s="150"/>
      <c r="U63" s="11"/>
      <c r="V63" s="11"/>
      <c r="Z63" s="151">
        <v>10</v>
      </c>
      <c r="AA63" s="203">
        <v>10</v>
      </c>
      <c r="AB63" s="121">
        <v>10</v>
      </c>
      <c r="AC63" s="112">
        <v>3</v>
      </c>
    </row>
    <row r="64" spans="1:32" ht="15" customHeight="1" x14ac:dyDescent="0.25">
      <c r="A64" s="152">
        <v>4000</v>
      </c>
      <c r="B64" s="153" t="s">
        <v>177</v>
      </c>
      <c r="C64" s="153">
        <v>40150</v>
      </c>
      <c r="D64" s="153" t="s">
        <v>1489</v>
      </c>
      <c r="E64" s="153" t="s">
        <v>1558</v>
      </c>
      <c r="F64" s="153" t="s">
        <v>1559</v>
      </c>
      <c r="G64" s="154">
        <v>600</v>
      </c>
      <c r="H64" s="154">
        <v>700</v>
      </c>
      <c r="I64" s="147"/>
      <c r="J64" s="147"/>
      <c r="K64" s="147"/>
      <c r="L64" s="147"/>
      <c r="M64" s="147"/>
      <c r="N64" s="148">
        <v>966220</v>
      </c>
      <c r="O64" s="145"/>
      <c r="P64" s="145">
        <f t="shared" si="0"/>
        <v>966.22</v>
      </c>
      <c r="Q64" s="145">
        <v>850</v>
      </c>
      <c r="R64" s="149">
        <v>1100</v>
      </c>
      <c r="S64" s="150"/>
      <c r="U64" s="11">
        <v>1189</v>
      </c>
      <c r="V64" s="188">
        <v>43738</v>
      </c>
      <c r="Z64" s="151">
        <v>1100</v>
      </c>
      <c r="AA64" s="203">
        <v>1200</v>
      </c>
      <c r="AB64" s="121">
        <v>1200</v>
      </c>
      <c r="AC64" s="112">
        <v>1112</v>
      </c>
      <c r="AD64" s="112" t="s">
        <v>1609</v>
      </c>
      <c r="AF64" s="112" t="s">
        <v>1654</v>
      </c>
    </row>
    <row r="65" spans="1:32" ht="15" customHeight="1" x14ac:dyDescent="0.25">
      <c r="A65" s="152">
        <v>4000</v>
      </c>
      <c r="B65" s="153" t="s">
        <v>177</v>
      </c>
      <c r="C65" s="153">
        <v>40151</v>
      </c>
      <c r="D65" s="153" t="s">
        <v>1574</v>
      </c>
      <c r="E65" s="153" t="s">
        <v>1558</v>
      </c>
      <c r="F65" s="153" t="s">
        <v>1559</v>
      </c>
      <c r="G65" s="154">
        <v>5</v>
      </c>
      <c r="H65" s="154">
        <v>5</v>
      </c>
      <c r="I65" s="147"/>
      <c r="J65" s="147"/>
      <c r="K65" s="147"/>
      <c r="L65" s="147"/>
      <c r="M65" s="147"/>
      <c r="N65" s="148">
        <v>16147.89</v>
      </c>
      <c r="O65" s="145"/>
      <c r="P65" s="145">
        <f t="shared" si="0"/>
        <v>16.14789</v>
      </c>
      <c r="Q65" s="145">
        <v>5</v>
      </c>
      <c r="R65" s="149">
        <v>20</v>
      </c>
      <c r="S65" s="150"/>
      <c r="U65" s="11"/>
      <c r="V65" s="11"/>
      <c r="Z65" s="151">
        <v>150</v>
      </c>
      <c r="AA65" s="203">
        <v>150</v>
      </c>
      <c r="AB65" s="121">
        <v>10</v>
      </c>
    </row>
    <row r="66" spans="1:32" ht="15" customHeight="1" x14ac:dyDescent="0.25">
      <c r="A66" s="152">
        <v>4000</v>
      </c>
      <c r="B66" s="153" t="s">
        <v>177</v>
      </c>
      <c r="C66" s="153">
        <v>40153</v>
      </c>
      <c r="D66" s="153" t="s">
        <v>1575</v>
      </c>
      <c r="E66" s="153" t="s">
        <v>1558</v>
      </c>
      <c r="F66" s="153" t="s">
        <v>1559</v>
      </c>
      <c r="G66" s="154">
        <v>5</v>
      </c>
      <c r="H66" s="154">
        <v>20</v>
      </c>
      <c r="I66" s="147"/>
      <c r="J66" s="147"/>
      <c r="K66" s="147"/>
      <c r="L66" s="147"/>
      <c r="M66" s="147"/>
      <c r="N66" s="148">
        <v>5289.73</v>
      </c>
      <c r="O66" s="145"/>
      <c r="P66" s="145">
        <f t="shared" si="0"/>
        <v>5.2897299999999996</v>
      </c>
      <c r="Q66" s="145">
        <v>5</v>
      </c>
      <c r="R66" s="149">
        <v>5</v>
      </c>
      <c r="S66" s="150"/>
      <c r="U66" s="11"/>
      <c r="V66" s="11"/>
      <c r="Z66" s="151">
        <v>10</v>
      </c>
      <c r="AA66" s="203">
        <v>10</v>
      </c>
      <c r="AB66" s="121">
        <v>15</v>
      </c>
      <c r="AC66" s="112" t="s">
        <v>1617</v>
      </c>
    </row>
    <row r="67" spans="1:32" ht="15" customHeight="1" x14ac:dyDescent="0.25">
      <c r="A67" s="152">
        <v>3600</v>
      </c>
      <c r="B67" s="153" t="s">
        <v>195</v>
      </c>
      <c r="C67" s="153">
        <v>36072</v>
      </c>
      <c r="D67" s="153" t="s">
        <v>1496</v>
      </c>
      <c r="E67" s="153" t="s">
        <v>1576</v>
      </c>
      <c r="F67" s="153" t="s">
        <v>1577</v>
      </c>
      <c r="G67" s="154">
        <f>G35</f>
        <v>70</v>
      </c>
      <c r="H67" s="154">
        <v>70</v>
      </c>
      <c r="I67" s="147"/>
      <c r="J67" s="147"/>
      <c r="K67" s="147"/>
      <c r="L67" s="147"/>
      <c r="M67" s="147"/>
      <c r="N67" s="148">
        <v>73338.600000000006</v>
      </c>
      <c r="O67" s="145"/>
      <c r="P67" s="145">
        <f t="shared" si="0"/>
        <v>73.3386</v>
      </c>
      <c r="Q67" s="154">
        <v>80</v>
      </c>
      <c r="R67" s="156">
        <v>80</v>
      </c>
      <c r="S67" s="150"/>
      <c r="U67" s="11"/>
      <c r="V67" s="11"/>
      <c r="Z67" s="151">
        <v>80</v>
      </c>
      <c r="AA67" s="203">
        <v>80</v>
      </c>
      <c r="AB67" s="121">
        <v>10</v>
      </c>
    </row>
    <row r="68" spans="1:32" ht="15" customHeight="1" x14ac:dyDescent="0.25">
      <c r="A68" s="152">
        <v>3600</v>
      </c>
      <c r="B68" s="153" t="s">
        <v>195</v>
      </c>
      <c r="C68" s="153">
        <v>36081</v>
      </c>
      <c r="D68" s="153" t="s">
        <v>1580</v>
      </c>
      <c r="E68" s="153" t="s">
        <v>1578</v>
      </c>
      <c r="F68" s="153" t="s">
        <v>1579</v>
      </c>
      <c r="G68" s="154">
        <v>3000</v>
      </c>
      <c r="H68" s="154">
        <v>3100</v>
      </c>
      <c r="I68" s="147"/>
      <c r="J68" s="147"/>
      <c r="K68" s="147"/>
      <c r="L68" s="147"/>
      <c r="M68" s="147"/>
      <c r="N68" s="148">
        <v>2700000</v>
      </c>
      <c r="O68" s="145"/>
      <c r="P68" s="145">
        <f t="shared" si="0"/>
        <v>2700</v>
      </c>
      <c r="Q68" s="145">
        <v>1000</v>
      </c>
      <c r="R68" s="149">
        <v>1000</v>
      </c>
      <c r="S68" s="150"/>
      <c r="T68" s="129" t="s">
        <v>1581</v>
      </c>
      <c r="U68" s="11"/>
      <c r="V68" s="11"/>
      <c r="Z68" s="151">
        <v>1000</v>
      </c>
      <c r="AA68" s="203">
        <v>2000</v>
      </c>
      <c r="AB68" s="121">
        <v>2000</v>
      </c>
      <c r="AC68" s="112" t="s">
        <v>1610</v>
      </c>
    </row>
    <row r="69" spans="1:32" ht="15" customHeight="1" x14ac:dyDescent="0.25">
      <c r="A69" s="152">
        <v>3600</v>
      </c>
      <c r="B69" s="153" t="s">
        <v>195</v>
      </c>
      <c r="C69" s="153">
        <v>36072</v>
      </c>
      <c r="D69" s="153" t="s">
        <v>1496</v>
      </c>
      <c r="E69" s="153" t="s">
        <v>1582</v>
      </c>
      <c r="F69" s="153" t="s">
        <v>1583</v>
      </c>
      <c r="G69" s="154">
        <v>6400</v>
      </c>
      <c r="H69" s="154">
        <v>6600</v>
      </c>
      <c r="I69" s="147"/>
      <c r="J69" s="147"/>
      <c r="K69" s="147"/>
      <c r="L69" s="147"/>
      <c r="M69" s="147"/>
      <c r="N69" s="148">
        <v>6805476.7599999998</v>
      </c>
      <c r="O69" s="145"/>
      <c r="P69" s="145">
        <f t="shared" ref="P69:P76" si="2">N69/1000</f>
        <v>6805.4767599999996</v>
      </c>
      <c r="Q69" s="154">
        <v>8500</v>
      </c>
      <c r="R69" s="156">
        <v>10250</v>
      </c>
      <c r="S69" s="11"/>
      <c r="T69" s="150" t="s">
        <v>1584</v>
      </c>
      <c r="U69" s="11"/>
      <c r="V69" s="11"/>
      <c r="Z69" s="151">
        <v>11600</v>
      </c>
      <c r="AA69" s="203">
        <v>12000</v>
      </c>
      <c r="AB69" s="121">
        <v>12200</v>
      </c>
      <c r="AE69" s="112">
        <v>9060</v>
      </c>
      <c r="AF69" s="112" t="s">
        <v>1646</v>
      </c>
    </row>
    <row r="70" spans="1:32" ht="15" customHeight="1" x14ac:dyDescent="0.25">
      <c r="A70" s="152">
        <v>2000</v>
      </c>
      <c r="B70" s="153" t="s">
        <v>1491</v>
      </c>
      <c r="C70" s="153">
        <v>36070</v>
      </c>
      <c r="D70" s="153" t="s">
        <v>1586</v>
      </c>
      <c r="E70" s="153" t="s">
        <v>1587</v>
      </c>
      <c r="F70" s="153" t="s">
        <v>1585</v>
      </c>
      <c r="G70" s="154">
        <v>15</v>
      </c>
      <c r="H70" s="154">
        <v>60</v>
      </c>
      <c r="I70" s="147"/>
      <c r="J70" s="147"/>
      <c r="K70" s="147"/>
      <c r="L70" s="147"/>
      <c r="M70" s="147"/>
      <c r="N70" s="148">
        <v>155987.34</v>
      </c>
      <c r="O70" s="145" t="s">
        <v>1588</v>
      </c>
      <c r="P70" s="145">
        <f t="shared" si="2"/>
        <v>155.98733999999999</v>
      </c>
      <c r="Q70" s="145">
        <v>60</v>
      </c>
      <c r="R70" s="149">
        <v>150</v>
      </c>
      <c r="S70" s="11"/>
      <c r="T70" s="150" t="s">
        <v>1589</v>
      </c>
      <c r="U70" s="11"/>
      <c r="V70" s="11"/>
      <c r="Z70" s="151">
        <v>190</v>
      </c>
      <c r="AA70" s="203">
        <v>190</v>
      </c>
      <c r="AB70" s="121">
        <v>350</v>
      </c>
    </row>
    <row r="71" spans="1:32" ht="15" customHeight="1" x14ac:dyDescent="0.25">
      <c r="A71" s="152">
        <v>3600</v>
      </c>
      <c r="B71" s="153" t="s">
        <v>195</v>
      </c>
      <c r="C71" s="153">
        <v>36070</v>
      </c>
      <c r="D71" s="153" t="s">
        <v>1586</v>
      </c>
      <c r="E71" s="153" t="s">
        <v>1587</v>
      </c>
      <c r="F71" s="153" t="s">
        <v>1585</v>
      </c>
      <c r="G71" s="154">
        <v>250</v>
      </c>
      <c r="H71" s="154">
        <v>250</v>
      </c>
      <c r="I71" s="147"/>
      <c r="J71" s="147"/>
      <c r="K71" s="147">
        <v>88559.6</v>
      </c>
      <c r="L71" s="147">
        <v>53200</v>
      </c>
      <c r="M71" s="147">
        <v>85244.64</v>
      </c>
      <c r="N71" s="148">
        <f>SUM(K71:M71)</f>
        <v>227004.24</v>
      </c>
      <c r="O71" s="145"/>
      <c r="P71" s="145">
        <f t="shared" si="2"/>
        <v>227.00423999999998</v>
      </c>
      <c r="Q71" s="145">
        <v>340</v>
      </c>
      <c r="R71" s="149">
        <v>290</v>
      </c>
      <c r="S71" s="11"/>
      <c r="T71" s="150" t="s">
        <v>1590</v>
      </c>
      <c r="U71" s="11"/>
      <c r="V71" s="11"/>
      <c r="Z71" s="151">
        <v>300</v>
      </c>
      <c r="AA71" s="203">
        <v>300</v>
      </c>
      <c r="AB71" s="121">
        <v>950</v>
      </c>
      <c r="AC71" s="112" t="s">
        <v>1608</v>
      </c>
    </row>
    <row r="72" spans="1:32" ht="15" customHeight="1" x14ac:dyDescent="0.25">
      <c r="A72" s="152">
        <v>3600</v>
      </c>
      <c r="B72" s="153" t="s">
        <v>195</v>
      </c>
      <c r="C72" s="153">
        <v>36072</v>
      </c>
      <c r="D72" s="153" t="s">
        <v>1496</v>
      </c>
      <c r="E72" s="153" t="s">
        <v>1587</v>
      </c>
      <c r="F72" s="153" t="s">
        <v>1591</v>
      </c>
      <c r="G72" s="154">
        <v>20</v>
      </c>
      <c r="H72" s="154">
        <v>20</v>
      </c>
      <c r="I72" s="147"/>
      <c r="J72" s="147"/>
      <c r="K72" s="147"/>
      <c r="L72" s="147"/>
      <c r="M72" s="147"/>
      <c r="N72" s="148">
        <v>22338</v>
      </c>
      <c r="O72" s="145" t="s">
        <v>1592</v>
      </c>
      <c r="P72" s="145">
        <f t="shared" si="2"/>
        <v>22.338000000000001</v>
      </c>
      <c r="Q72" s="154">
        <v>20</v>
      </c>
      <c r="R72" s="156">
        <v>25</v>
      </c>
      <c r="S72" s="11"/>
      <c r="T72" s="150"/>
      <c r="U72" s="11"/>
      <c r="V72" s="11"/>
      <c r="Z72" s="151">
        <v>25</v>
      </c>
      <c r="AA72" s="203">
        <v>25</v>
      </c>
      <c r="AB72" s="121">
        <v>25</v>
      </c>
      <c r="AC72" s="112" t="s">
        <v>1639</v>
      </c>
    </row>
    <row r="73" spans="1:32" ht="15" customHeight="1" x14ac:dyDescent="0.25">
      <c r="A73" s="152">
        <v>3600</v>
      </c>
      <c r="B73" s="153" t="s">
        <v>195</v>
      </c>
      <c r="C73" s="153">
        <v>36073</v>
      </c>
      <c r="D73" s="153" t="s">
        <v>1512</v>
      </c>
      <c r="E73" s="153" t="s">
        <v>1593</v>
      </c>
      <c r="F73" s="153" t="s">
        <v>1594</v>
      </c>
      <c r="G73" s="154">
        <v>2500</v>
      </c>
      <c r="H73" s="154">
        <v>2500</v>
      </c>
      <c r="I73" s="147"/>
      <c r="J73" s="147"/>
      <c r="K73" s="147"/>
      <c r="L73" s="147"/>
      <c r="M73" s="147"/>
      <c r="N73" s="148">
        <v>2092150</v>
      </c>
      <c r="O73" s="145"/>
      <c r="P73" s="145">
        <f t="shared" si="2"/>
        <v>2092.15</v>
      </c>
      <c r="Q73" s="145">
        <v>300</v>
      </c>
      <c r="R73" s="149">
        <v>300</v>
      </c>
      <c r="S73" s="11"/>
      <c r="T73" s="150" t="s">
        <v>1595</v>
      </c>
      <c r="U73" s="11"/>
      <c r="V73" s="11"/>
      <c r="Z73" s="151">
        <v>500</v>
      </c>
      <c r="AA73" s="203">
        <v>500</v>
      </c>
      <c r="AB73" s="121">
        <v>520</v>
      </c>
      <c r="AC73" s="112" t="s">
        <v>1611</v>
      </c>
    </row>
    <row r="74" spans="1:32" ht="15" customHeight="1" x14ac:dyDescent="0.25">
      <c r="A74" s="152">
        <v>4000</v>
      </c>
      <c r="B74" s="153" t="s">
        <v>177</v>
      </c>
      <c r="C74" s="153">
        <v>40112</v>
      </c>
      <c r="D74" s="153" t="s">
        <v>471</v>
      </c>
      <c r="E74" s="153" t="s">
        <v>1596</v>
      </c>
      <c r="F74" s="153" t="s">
        <v>1597</v>
      </c>
      <c r="G74" s="154">
        <v>150</v>
      </c>
      <c r="H74" s="154">
        <v>180</v>
      </c>
      <c r="I74" s="147"/>
      <c r="J74" s="147"/>
      <c r="K74" s="147"/>
      <c r="L74" s="147"/>
      <c r="M74" s="147"/>
      <c r="N74" s="148">
        <v>588884.25</v>
      </c>
      <c r="O74" s="145"/>
      <c r="P74" s="145">
        <f t="shared" si="2"/>
        <v>588.88424999999995</v>
      </c>
      <c r="Q74" s="145">
        <v>660</v>
      </c>
      <c r="R74" s="149">
        <v>660</v>
      </c>
      <c r="S74" s="150"/>
      <c r="U74" s="11"/>
      <c r="V74" s="11"/>
      <c r="Z74" s="151">
        <v>600</v>
      </c>
      <c r="AA74" s="203">
        <v>650</v>
      </c>
      <c r="AB74" s="121">
        <v>600</v>
      </c>
      <c r="AC74" s="112" t="s">
        <v>1612</v>
      </c>
      <c r="AD74" s="112">
        <v>526</v>
      </c>
      <c r="AE74" s="112" t="s">
        <v>1655</v>
      </c>
    </row>
    <row r="75" spans="1:32" ht="15" customHeight="1" x14ac:dyDescent="0.25">
      <c r="A75" s="152">
        <v>4000</v>
      </c>
      <c r="B75" s="153" t="s">
        <v>177</v>
      </c>
      <c r="C75" s="153">
        <v>40150</v>
      </c>
      <c r="D75" s="153" t="s">
        <v>1489</v>
      </c>
      <c r="E75" s="153" t="s">
        <v>1596</v>
      </c>
      <c r="F75" s="153" t="s">
        <v>1597</v>
      </c>
      <c r="G75" s="154">
        <v>150</v>
      </c>
      <c r="H75" s="154">
        <v>235</v>
      </c>
      <c r="I75" s="147"/>
      <c r="J75" s="147"/>
      <c r="K75" s="147"/>
      <c r="L75" s="147"/>
      <c r="M75" s="147"/>
      <c r="N75" s="148">
        <v>230837.81</v>
      </c>
      <c r="O75" s="145"/>
      <c r="P75" s="145">
        <f t="shared" si="2"/>
        <v>230.83780999999999</v>
      </c>
      <c r="Q75" s="145">
        <v>250</v>
      </c>
      <c r="R75" s="149">
        <v>250</v>
      </c>
      <c r="S75" s="150"/>
      <c r="U75" s="11">
        <v>240</v>
      </c>
      <c r="V75" s="188">
        <v>43738</v>
      </c>
      <c r="Z75" s="151">
        <v>250</v>
      </c>
      <c r="AA75" s="207">
        <f>AA13*1.3</f>
        <v>325</v>
      </c>
      <c r="AB75" s="121">
        <v>300</v>
      </c>
      <c r="AC75" s="112" t="s">
        <v>1613</v>
      </c>
      <c r="AD75" s="112">
        <v>297</v>
      </c>
    </row>
    <row r="76" spans="1:32" ht="15" customHeight="1" x14ac:dyDescent="0.25">
      <c r="A76" s="152">
        <v>3600</v>
      </c>
      <c r="B76" s="153" t="s">
        <v>1598</v>
      </c>
      <c r="C76" s="153">
        <v>36072</v>
      </c>
      <c r="D76" s="153" t="s">
        <v>1496</v>
      </c>
      <c r="E76" s="153" t="s">
        <v>1599</v>
      </c>
      <c r="F76" s="153" t="s">
        <v>1600</v>
      </c>
      <c r="G76" s="154">
        <v>30</v>
      </c>
      <c r="H76" s="154">
        <v>30</v>
      </c>
      <c r="I76" s="147"/>
      <c r="J76" s="147"/>
      <c r="K76" s="147"/>
      <c r="L76" s="147"/>
      <c r="M76" s="147"/>
      <c r="N76" s="148">
        <v>14917</v>
      </c>
      <c r="O76" s="145"/>
      <c r="P76" s="145">
        <f t="shared" si="2"/>
        <v>14.917</v>
      </c>
      <c r="Q76" s="154">
        <v>30</v>
      </c>
      <c r="R76" s="156">
        <v>20</v>
      </c>
      <c r="S76" s="150"/>
      <c r="U76" s="11"/>
      <c r="V76" s="11"/>
      <c r="Z76" s="151">
        <v>20</v>
      </c>
      <c r="AA76" s="203">
        <v>20</v>
      </c>
      <c r="AB76" s="121">
        <v>20</v>
      </c>
      <c r="AC76" s="112" t="s">
        <v>1614</v>
      </c>
    </row>
    <row r="77" spans="1:32" ht="15" customHeight="1" x14ac:dyDescent="0.25">
      <c r="A77" s="152"/>
      <c r="B77" s="189" t="s">
        <v>1601</v>
      </c>
      <c r="C77" s="153"/>
      <c r="D77" s="153"/>
      <c r="E77" s="153"/>
      <c r="F77" s="153"/>
      <c r="G77" s="154">
        <f>SUBTOTAL(9,G49:G76)</f>
        <v>19275</v>
      </c>
      <c r="H77" s="154">
        <f>SUBTOTAL(9,H49:H76)</f>
        <v>20380</v>
      </c>
      <c r="I77" s="147"/>
      <c r="J77" s="147"/>
      <c r="K77" s="147"/>
      <c r="L77" s="147"/>
      <c r="M77" s="147"/>
      <c r="N77" s="148"/>
      <c r="O77" s="145"/>
      <c r="P77" s="145">
        <f t="shared" ref="P77:AB77" si="3">SUM(P49:P76)</f>
        <v>21093.76987</v>
      </c>
      <c r="Q77" s="145">
        <f t="shared" si="3"/>
        <v>19675</v>
      </c>
      <c r="R77" s="149">
        <f t="shared" si="3"/>
        <v>21610</v>
      </c>
      <c r="S77" s="149">
        <f t="shared" si="3"/>
        <v>0</v>
      </c>
      <c r="T77" s="149">
        <f t="shared" si="3"/>
        <v>0</v>
      </c>
      <c r="U77" s="149">
        <f t="shared" si="3"/>
        <v>3812</v>
      </c>
      <c r="V77" s="149">
        <f t="shared" si="3"/>
        <v>393642</v>
      </c>
      <c r="W77" s="149">
        <f t="shared" si="3"/>
        <v>0</v>
      </c>
      <c r="X77" s="149">
        <f t="shared" si="3"/>
        <v>0</v>
      </c>
      <c r="Y77" s="149">
        <f t="shared" si="3"/>
        <v>0</v>
      </c>
      <c r="Z77" s="190">
        <f t="shared" si="3"/>
        <v>23285</v>
      </c>
      <c r="AA77" s="205">
        <f t="shared" si="3"/>
        <v>25630</v>
      </c>
      <c r="AB77" s="208">
        <f t="shared" si="3"/>
        <v>26597</v>
      </c>
    </row>
    <row r="78" spans="1:32" ht="15" customHeight="1" thickBot="1" x14ac:dyDescent="0.3">
      <c r="A78" s="191"/>
      <c r="B78" s="162" t="s">
        <v>1602</v>
      </c>
      <c r="C78" s="162"/>
      <c r="D78" s="162"/>
      <c r="E78" s="162"/>
      <c r="F78" s="162"/>
      <c r="G78" s="163">
        <f>G77-G43</f>
        <v>4651.2000000000007</v>
      </c>
      <c r="H78" s="163" t="e">
        <f>H77-H43</f>
        <v>#REF!</v>
      </c>
      <c r="I78" s="164"/>
      <c r="J78" s="164"/>
      <c r="K78" s="164"/>
      <c r="L78" s="164"/>
      <c r="M78" s="164"/>
      <c r="N78" s="165"/>
      <c r="O78" s="166"/>
      <c r="P78" s="166">
        <f t="shared" ref="P78:AB78" si="4">P77-P43</f>
        <v>7027.497589999999</v>
      </c>
      <c r="Q78" s="192">
        <f t="shared" si="4"/>
        <v>4300</v>
      </c>
      <c r="R78" s="167">
        <f t="shared" si="4"/>
        <v>6705</v>
      </c>
      <c r="S78" s="167">
        <f t="shared" si="4"/>
        <v>0</v>
      </c>
      <c r="T78" s="167">
        <f t="shared" si="4"/>
        <v>0</v>
      </c>
      <c r="U78" s="167">
        <f t="shared" si="4"/>
        <v>3812</v>
      </c>
      <c r="V78" s="167">
        <f t="shared" si="4"/>
        <v>393642</v>
      </c>
      <c r="W78" s="167">
        <f t="shared" si="4"/>
        <v>0</v>
      </c>
      <c r="X78" s="167">
        <f t="shared" si="4"/>
        <v>0</v>
      </c>
      <c r="Y78" s="167">
        <f t="shared" si="4"/>
        <v>0</v>
      </c>
      <c r="Z78" s="193">
        <f t="shared" si="4"/>
        <v>7760</v>
      </c>
      <c r="AA78" s="205">
        <f t="shared" si="4"/>
        <v>8510</v>
      </c>
      <c r="AB78" s="208">
        <f t="shared" si="4"/>
        <v>6000</v>
      </c>
    </row>
    <row r="79" spans="1:32" ht="15" customHeight="1" x14ac:dyDescent="0.25">
      <c r="F79" s="22"/>
      <c r="G79" s="22"/>
      <c r="H79" s="22"/>
      <c r="I79" s="194"/>
      <c r="J79" s="194"/>
      <c r="K79" s="194"/>
      <c r="L79" s="194"/>
      <c r="M79" s="194"/>
      <c r="N79" s="195"/>
      <c r="O79" s="187"/>
      <c r="P79" s="196"/>
      <c r="Q79" s="196"/>
      <c r="Z79" s="22"/>
      <c r="AA79" s="11"/>
      <c r="AB79" s="202"/>
    </row>
    <row r="80" spans="1:32" x14ac:dyDescent="0.25">
      <c r="Z80" s="22"/>
      <c r="AA80" s="11"/>
      <c r="AB80" s="202"/>
    </row>
    <row r="81" spans="1:28" ht="15" customHeight="1" x14ac:dyDescent="0.25">
      <c r="A81" s="11" t="s">
        <v>1603</v>
      </c>
      <c r="B81" s="11" t="s">
        <v>1604</v>
      </c>
      <c r="V81" s="199"/>
      <c r="Z81" s="22"/>
      <c r="AA81" s="11"/>
      <c r="AB81" s="202"/>
    </row>
    <row r="82" spans="1:28" ht="15" customHeight="1" x14ac:dyDescent="0.25">
      <c r="B82" s="11" t="s">
        <v>1605</v>
      </c>
      <c r="Z82" s="22"/>
      <c r="AA82" s="11"/>
      <c r="AB82" s="202"/>
    </row>
    <row r="83" spans="1:28" ht="15" customHeight="1" x14ac:dyDescent="0.25">
      <c r="B83" s="11" t="s">
        <v>1606</v>
      </c>
      <c r="Z83" s="22"/>
      <c r="AA83" s="11"/>
      <c r="AB83" s="202"/>
    </row>
  </sheetData>
  <sheetProtection algorithmName="SHA-512" hashValue="lL9UP2qzdx5jgd7LSRD9qGUboY8QJYOGKGWm4DHu5XyCL8rrjdn65G59u1JNUPYYL+JIEH9jkUCT6cGR91UZrw==" saltValue="h6d+gN3SukUhow2P6sFiag==" spinCount="100000" sheet="1" objects="1" scenarios="1"/>
  <autoFilter ref="A1:AK86" xr:uid="{00000000-0001-0000-0200-000000000000}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C4A61-40F0-42D1-BA46-E40CCB5CB450}">
  <sheetPr>
    <tabColor rgb="FF92D050"/>
  </sheetPr>
  <dimension ref="B2:F18"/>
  <sheetViews>
    <sheetView workbookViewId="0">
      <selection activeCell="D21" sqref="D21"/>
    </sheetView>
  </sheetViews>
  <sheetFormatPr defaultRowHeight="15" x14ac:dyDescent="0.25"/>
  <cols>
    <col min="2" max="2" width="53.140625" customWidth="1"/>
    <col min="3" max="3" width="11.7109375" customWidth="1"/>
    <col min="4" max="4" width="11.42578125" customWidth="1"/>
    <col min="5" max="5" width="12.5703125" customWidth="1"/>
    <col min="6" max="6" width="44" customWidth="1"/>
  </cols>
  <sheetData>
    <row r="2" spans="2:6" ht="15.75" thickBot="1" x14ac:dyDescent="0.3"/>
    <row r="3" spans="2:6" x14ac:dyDescent="0.25">
      <c r="B3" s="255"/>
      <c r="C3" s="256" t="s">
        <v>1442</v>
      </c>
      <c r="D3" s="256" t="s">
        <v>1443</v>
      </c>
      <c r="E3" s="256" t="s">
        <v>1234</v>
      </c>
      <c r="F3" s="257" t="s">
        <v>1441</v>
      </c>
    </row>
    <row r="4" spans="2:6" ht="15.75" thickBot="1" x14ac:dyDescent="0.3">
      <c r="B4" s="258"/>
      <c r="C4" s="259"/>
      <c r="D4" s="259" t="s">
        <v>1450</v>
      </c>
      <c r="E4" s="259"/>
      <c r="F4" s="260"/>
    </row>
    <row r="5" spans="2:6" x14ac:dyDescent="0.25">
      <c r="B5" s="261"/>
      <c r="F5" s="262"/>
    </row>
    <row r="6" spans="2:6" x14ac:dyDescent="0.25">
      <c r="B6" s="261"/>
      <c r="F6" s="262"/>
    </row>
    <row r="7" spans="2:6" x14ac:dyDescent="0.25">
      <c r="B7" s="263" t="s">
        <v>1415</v>
      </c>
      <c r="C7" s="118">
        <v>16000</v>
      </c>
      <c r="D7" s="118">
        <v>14000</v>
      </c>
      <c r="E7" s="118">
        <f>C7-D7</f>
        <v>2000</v>
      </c>
      <c r="F7" s="264" t="s">
        <v>1416</v>
      </c>
    </row>
    <row r="8" spans="2:6" x14ac:dyDescent="0.25">
      <c r="B8" s="263" t="s">
        <v>1447</v>
      </c>
      <c r="C8" s="117"/>
      <c r="D8" s="118">
        <v>14500</v>
      </c>
      <c r="E8" s="118"/>
      <c r="F8" s="264" t="s">
        <v>1439</v>
      </c>
    </row>
    <row r="9" spans="2:6" x14ac:dyDescent="0.25">
      <c r="B9" s="263" t="s">
        <v>1722</v>
      </c>
      <c r="C9" s="117"/>
      <c r="D9" s="118">
        <v>630</v>
      </c>
      <c r="E9" s="118"/>
      <c r="F9" s="264" t="s">
        <v>1723</v>
      </c>
    </row>
    <row r="10" spans="2:6" x14ac:dyDescent="0.25">
      <c r="B10" s="263" t="s">
        <v>1705</v>
      </c>
      <c r="C10" s="118">
        <v>22000</v>
      </c>
      <c r="D10" s="118">
        <v>10000</v>
      </c>
      <c r="E10" s="118">
        <f>C10-D10</f>
        <v>12000</v>
      </c>
      <c r="F10" s="264" t="s">
        <v>1444</v>
      </c>
    </row>
    <row r="11" spans="2:6" x14ac:dyDescent="0.25">
      <c r="B11" s="263" t="s">
        <v>1724</v>
      </c>
      <c r="C11" s="118">
        <v>22000</v>
      </c>
      <c r="D11" s="118">
        <v>10000</v>
      </c>
      <c r="E11" s="118">
        <f>C11-D11</f>
        <v>12000</v>
      </c>
      <c r="F11" s="264" t="s">
        <v>1444</v>
      </c>
    </row>
    <row r="12" spans="2:6" x14ac:dyDescent="0.25">
      <c r="B12" s="263" t="s">
        <v>1700</v>
      </c>
      <c r="C12" s="117"/>
      <c r="D12" s="118">
        <v>30000</v>
      </c>
      <c r="E12" s="118"/>
      <c r="F12" s="265" t="s">
        <v>1725</v>
      </c>
    </row>
    <row r="13" spans="2:6" ht="15.75" customHeight="1" x14ac:dyDescent="0.25">
      <c r="B13" s="263" t="s">
        <v>1701</v>
      </c>
      <c r="C13" s="117"/>
      <c r="D13" s="118">
        <v>30000</v>
      </c>
      <c r="E13" s="118"/>
      <c r="F13" s="265" t="s">
        <v>1725</v>
      </c>
    </row>
    <row r="14" spans="2:6" ht="15.75" customHeight="1" x14ac:dyDescent="0.25">
      <c r="B14" s="269" t="s">
        <v>1728</v>
      </c>
      <c r="C14" s="118">
        <v>8000</v>
      </c>
      <c r="D14" s="118">
        <v>4000</v>
      </c>
      <c r="E14" s="118">
        <f t="shared" ref="E14:E15" si="0">C14-D14</f>
        <v>4000</v>
      </c>
      <c r="F14" s="270" t="s">
        <v>1710</v>
      </c>
    </row>
    <row r="15" spans="2:6" ht="15.75" customHeight="1" x14ac:dyDescent="0.25">
      <c r="B15" s="269" t="s">
        <v>1729</v>
      </c>
      <c r="C15" s="277">
        <v>1000</v>
      </c>
      <c r="D15" s="277">
        <v>750</v>
      </c>
      <c r="E15" s="118">
        <f t="shared" si="0"/>
        <v>250</v>
      </c>
      <c r="F15" s="270"/>
    </row>
    <row r="16" spans="2:6" ht="15.75" thickBot="1" x14ac:dyDescent="0.3">
      <c r="B16" s="266"/>
      <c r="C16" s="267">
        <f>SUM(C7:C15)</f>
        <v>69000</v>
      </c>
      <c r="D16" s="267">
        <f>SUM(D7:D15)</f>
        <v>113880</v>
      </c>
      <c r="E16" s="267">
        <f>SUM(E7:E15)</f>
        <v>30250</v>
      </c>
      <c r="F16" s="268"/>
    </row>
    <row r="18" spans="2:2" x14ac:dyDescent="0.25">
      <c r="B18" t="s">
        <v>1445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C9DC9-6120-4944-91F4-BBC76EDF2BFF}">
  <sheetPr>
    <tabColor rgb="FFFF0000"/>
  </sheetPr>
  <dimension ref="A1:G28"/>
  <sheetViews>
    <sheetView workbookViewId="0">
      <selection activeCell="M22" sqref="M22"/>
    </sheetView>
  </sheetViews>
  <sheetFormatPr defaultColWidth="9.140625" defaultRowHeight="15" x14ac:dyDescent="0.25"/>
  <cols>
    <col min="1" max="1" width="6.7109375" bestFit="1" customWidth="1"/>
    <col min="2" max="2" width="32.42578125" bestFit="1" customWidth="1"/>
    <col min="3" max="6" width="13.7109375" customWidth="1"/>
    <col min="7" max="7" width="13.28515625" customWidth="1"/>
  </cols>
  <sheetData>
    <row r="1" spans="1:6" ht="15.75" thickBot="1" x14ac:dyDescent="0.3">
      <c r="B1" t="s">
        <v>1662</v>
      </c>
    </row>
    <row r="2" spans="1:6" ht="15.75" thickBot="1" x14ac:dyDescent="0.3">
      <c r="A2" s="220"/>
      <c r="B2" s="220"/>
      <c r="C2" s="221" t="s">
        <v>1663</v>
      </c>
      <c r="D2" s="222" t="s">
        <v>1664</v>
      </c>
      <c r="E2" s="329" t="s">
        <v>1665</v>
      </c>
      <c r="F2" s="330"/>
    </row>
    <row r="3" spans="1:6" ht="15.75" thickBot="1" x14ac:dyDescent="0.3">
      <c r="A3" s="111"/>
      <c r="B3" s="220"/>
      <c r="C3" s="223">
        <v>2023</v>
      </c>
      <c r="D3" s="224">
        <v>2022</v>
      </c>
      <c r="E3" s="225">
        <v>2021</v>
      </c>
      <c r="F3" s="226">
        <v>2020</v>
      </c>
    </row>
    <row r="4" spans="1:6" x14ac:dyDescent="0.25">
      <c r="A4" s="227">
        <v>1</v>
      </c>
      <c r="B4" s="228" t="s">
        <v>1315</v>
      </c>
      <c r="C4" s="229">
        <f>250+393</f>
        <v>643</v>
      </c>
      <c r="D4" s="230">
        <f>113+321</f>
        <v>434</v>
      </c>
      <c r="E4" s="231">
        <f>446.061+46.085</f>
        <v>492.14599999999996</v>
      </c>
      <c r="F4" s="232">
        <f>411.711+33.799</f>
        <v>445.51</v>
      </c>
    </row>
    <row r="5" spans="1:6" x14ac:dyDescent="0.25">
      <c r="A5" s="233">
        <v>2</v>
      </c>
      <c r="B5" s="234" t="s">
        <v>1317</v>
      </c>
      <c r="C5" s="235">
        <f>2194+151</f>
        <v>2345</v>
      </c>
      <c r="D5" s="236">
        <f>1838+158</f>
        <v>1996</v>
      </c>
      <c r="E5" s="237">
        <f>1381.618+132.397</f>
        <v>1514.0149999999999</v>
      </c>
      <c r="F5" s="238">
        <f>972.868+130.183</f>
        <v>1103.0509999999999</v>
      </c>
    </row>
    <row r="6" spans="1:6" x14ac:dyDescent="0.25">
      <c r="A6" s="233">
        <v>3</v>
      </c>
      <c r="B6" s="234" t="s">
        <v>1319</v>
      </c>
      <c r="C6" s="235">
        <f>851+69</f>
        <v>920</v>
      </c>
      <c r="D6" s="236">
        <f>836+60</f>
        <v>896</v>
      </c>
      <c r="E6" s="237">
        <f>360.576+31.957</f>
        <v>392.53300000000002</v>
      </c>
      <c r="F6" s="238">
        <f>271.235+20.9</f>
        <v>292.13499999999999</v>
      </c>
    </row>
    <row r="7" spans="1:6" x14ac:dyDescent="0.25">
      <c r="A7" s="239">
        <v>4</v>
      </c>
      <c r="B7" s="234" t="s">
        <v>1321</v>
      </c>
      <c r="C7" s="235">
        <f>1261+158</f>
        <v>1419</v>
      </c>
      <c r="D7" s="236">
        <f>1049+151</f>
        <v>1200</v>
      </c>
      <c r="E7" s="237">
        <f>798.242+118.511</f>
        <v>916.75299999999993</v>
      </c>
      <c r="F7" s="238">
        <f>545.465+108.211</f>
        <v>653.67600000000004</v>
      </c>
    </row>
    <row r="8" spans="1:6" x14ac:dyDescent="0.25">
      <c r="A8" s="233">
        <v>5</v>
      </c>
      <c r="B8" s="234" t="s">
        <v>1324</v>
      </c>
      <c r="C8" s="235">
        <f>726+97+35+17</f>
        <v>875</v>
      </c>
      <c r="D8" s="236">
        <f>681+111</f>
        <v>792</v>
      </c>
      <c r="E8" s="237">
        <f>403.942+46.895+12.209+6.648</f>
        <v>469.69400000000002</v>
      </c>
      <c r="F8" s="238">
        <f>325.995+35.108+14.177+5.309</f>
        <v>380.58900000000006</v>
      </c>
    </row>
    <row r="9" spans="1:6" x14ac:dyDescent="0.25">
      <c r="A9" s="233">
        <v>6</v>
      </c>
      <c r="B9" s="234" t="s">
        <v>1326</v>
      </c>
      <c r="C9" s="235">
        <f>3220+483+51+36</f>
        <v>3790</v>
      </c>
      <c r="D9" s="236">
        <f>2572+503</f>
        <v>3075</v>
      </c>
      <c r="E9" s="237">
        <f>1373.063+311.694+17.785+12.7</f>
        <v>1715.2420000000002</v>
      </c>
      <c r="F9" s="238">
        <f>1423.762+288.934+15.021+8.79</f>
        <v>1736.5069999999998</v>
      </c>
    </row>
    <row r="10" spans="1:6" x14ac:dyDescent="0.25">
      <c r="A10" s="239">
        <v>7</v>
      </c>
      <c r="B10" s="234" t="s">
        <v>1328</v>
      </c>
      <c r="C10" s="235">
        <f>633+1192+54+28</f>
        <v>1907</v>
      </c>
      <c r="D10" s="236">
        <f>637+999</f>
        <v>1636</v>
      </c>
      <c r="E10" s="237">
        <f>758.098+69.586+4.16+6.043</f>
        <v>837.88699999999994</v>
      </c>
      <c r="F10" s="238">
        <f>790.384+60.032+30.47+7.064</f>
        <v>887.95</v>
      </c>
    </row>
    <row r="11" spans="1:6" x14ac:dyDescent="0.25">
      <c r="A11" s="233">
        <v>8</v>
      </c>
      <c r="B11" s="234" t="s">
        <v>1330</v>
      </c>
      <c r="C11" s="235">
        <f>854+64</f>
        <v>918</v>
      </c>
      <c r="D11" s="236">
        <f>763+59</f>
        <v>822</v>
      </c>
      <c r="E11" s="237">
        <f>388.521+51.192</f>
        <v>439.71300000000002</v>
      </c>
      <c r="F11" s="238">
        <f>396.29+36.9+5+0.6</f>
        <v>438.79</v>
      </c>
    </row>
    <row r="12" spans="1:6" x14ac:dyDescent="0.25">
      <c r="A12" s="233">
        <v>9</v>
      </c>
      <c r="B12" s="234" t="s">
        <v>1332</v>
      </c>
      <c r="C12" s="235">
        <f>975+130+1705+80</f>
        <v>2890</v>
      </c>
      <c r="D12" s="236">
        <f>1228+1526</f>
        <v>2754</v>
      </c>
      <c r="E12" s="237">
        <f>556.619+877.118+61.28+41.193</f>
        <v>1536.21</v>
      </c>
      <c r="F12" s="238">
        <f>586.254+831.454+46.421+27.124</f>
        <v>1491.2530000000002</v>
      </c>
    </row>
    <row r="13" spans="1:6" x14ac:dyDescent="0.25">
      <c r="A13" s="239">
        <v>10</v>
      </c>
      <c r="B13" s="234" t="s">
        <v>179</v>
      </c>
      <c r="C13" s="235">
        <f>14+238</f>
        <v>252</v>
      </c>
      <c r="D13" s="236">
        <v>213</v>
      </c>
      <c r="E13" s="237">
        <v>103</v>
      </c>
      <c r="F13" s="238">
        <v>117</v>
      </c>
    </row>
    <row r="14" spans="1:6" ht="15.75" thickBot="1" x14ac:dyDescent="0.3">
      <c r="A14" s="245">
        <v>11</v>
      </c>
      <c r="B14" s="106" t="s">
        <v>1337</v>
      </c>
      <c r="C14" s="250">
        <f>323+282</f>
        <v>605</v>
      </c>
      <c r="D14" s="250">
        <f>188+226</f>
        <v>414</v>
      </c>
      <c r="E14" s="250">
        <f>102.63+131.86646</f>
        <v>234.49645999999998</v>
      </c>
      <c r="F14" s="250">
        <f>126.98+137.49</f>
        <v>264.47000000000003</v>
      </c>
    </row>
    <row r="15" spans="1:6" ht="15.75" thickBot="1" x14ac:dyDescent="0.3">
      <c r="A15" s="245">
        <v>12</v>
      </c>
      <c r="B15" s="106" t="s">
        <v>185</v>
      </c>
      <c r="C15" s="250"/>
      <c r="D15" s="250"/>
      <c r="E15" s="250"/>
      <c r="F15" s="250"/>
    </row>
    <row r="16" spans="1:6" ht="15.75" thickBot="1" x14ac:dyDescent="0.3">
      <c r="A16" s="245">
        <v>13</v>
      </c>
      <c r="B16" s="106" t="s">
        <v>1342</v>
      </c>
      <c r="C16" s="250"/>
      <c r="D16" s="250"/>
      <c r="E16" s="250"/>
      <c r="F16" s="250"/>
    </row>
    <row r="17" spans="1:7" ht="15.75" thickBot="1" x14ac:dyDescent="0.3">
      <c r="A17" s="240"/>
      <c r="B17" s="246" t="s">
        <v>1339</v>
      </c>
      <c r="C17" s="247">
        <f>SUM(C4:C14)</f>
        <v>16564</v>
      </c>
      <c r="D17" s="248">
        <f t="shared" ref="D17:F17" si="0">SUM(D4:D14)</f>
        <v>14232</v>
      </c>
      <c r="E17" s="249">
        <f t="shared" si="0"/>
        <v>8651.6894599999996</v>
      </c>
      <c r="F17" s="248">
        <f t="shared" si="0"/>
        <v>7810.9309999999996</v>
      </c>
    </row>
    <row r="18" spans="1:7" x14ac:dyDescent="0.25">
      <c r="B18" t="s">
        <v>1666</v>
      </c>
      <c r="C18" s="100">
        <f>(C17/E17)-100%</f>
        <v>0.91453935980730416</v>
      </c>
      <c r="D18" s="111" t="s">
        <v>1672</v>
      </c>
    </row>
    <row r="21" spans="1:7" x14ac:dyDescent="0.25">
      <c r="B21" t="s">
        <v>1667</v>
      </c>
      <c r="C21" s="241">
        <v>12468</v>
      </c>
      <c r="D21" s="7">
        <v>9520</v>
      </c>
      <c r="E21" s="241">
        <v>5423</v>
      </c>
    </row>
    <row r="22" spans="1:7" x14ac:dyDescent="0.25">
      <c r="B22" t="s">
        <v>1668</v>
      </c>
      <c r="C22" s="241">
        <v>1990</v>
      </c>
      <c r="D22" s="7">
        <v>1360</v>
      </c>
      <c r="E22" s="241">
        <v>712</v>
      </c>
    </row>
    <row r="24" spans="1:7" x14ac:dyDescent="0.25">
      <c r="G24" s="111" t="s">
        <v>1671</v>
      </c>
    </row>
    <row r="25" spans="1:7" x14ac:dyDescent="0.25">
      <c r="B25" s="117" t="s">
        <v>1669</v>
      </c>
      <c r="C25" s="242">
        <f>C17</f>
        <v>16564</v>
      </c>
      <c r="D25" s="242"/>
      <c r="E25" s="242">
        <f t="shared" ref="E25" si="1">E17</f>
        <v>8651.6894599999996</v>
      </c>
      <c r="F25" s="100">
        <f>C25/E25-100%</f>
        <v>0.91453935980730416</v>
      </c>
      <c r="G25" s="243">
        <f>C25-E25</f>
        <v>7912.3105400000004</v>
      </c>
    </row>
    <row r="26" spans="1:7" x14ac:dyDescent="0.25">
      <c r="B26" s="117" t="s">
        <v>1670</v>
      </c>
      <c r="C26" s="242">
        <f>C21</f>
        <v>12468</v>
      </c>
      <c r="D26" s="242"/>
      <c r="E26" s="242">
        <f t="shared" ref="E26" si="2">E21</f>
        <v>5423</v>
      </c>
      <c r="F26" s="100">
        <f t="shared" ref="F26:F28" si="3">C26/E26-100%</f>
        <v>1.2990964410842709</v>
      </c>
      <c r="G26" s="243">
        <f t="shared" ref="G26:G27" si="4">C26-E26</f>
        <v>7045</v>
      </c>
    </row>
    <row r="27" spans="1:7" x14ac:dyDescent="0.25">
      <c r="B27" s="117" t="s">
        <v>1670</v>
      </c>
      <c r="C27" s="242">
        <f>C22</f>
        <v>1990</v>
      </c>
      <c r="D27" s="242"/>
      <c r="E27" s="242">
        <f t="shared" ref="E27" si="5">E22</f>
        <v>712</v>
      </c>
      <c r="F27" s="100">
        <f t="shared" si="3"/>
        <v>1.7949438202247192</v>
      </c>
      <c r="G27" s="243">
        <f t="shared" si="4"/>
        <v>1278</v>
      </c>
    </row>
    <row r="28" spans="1:7" x14ac:dyDescent="0.25">
      <c r="B28" s="117"/>
      <c r="C28" s="251">
        <f>SUM(C25:C27)</f>
        <v>31022</v>
      </c>
      <c r="D28" s="252"/>
      <c r="E28" s="251">
        <f>SUM(E25:E27)</f>
        <v>14786.68946</v>
      </c>
      <c r="F28" s="253">
        <f t="shared" si="3"/>
        <v>1.0979679112027556</v>
      </c>
      <c r="G28" s="244">
        <f>C28-E28</f>
        <v>16235.31054</v>
      </c>
    </row>
  </sheetData>
  <mergeCells count="1">
    <mergeCell ref="E2:F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58BE9-B090-445F-AED5-66A7A534378C}">
  <dimension ref="A1:P9"/>
  <sheetViews>
    <sheetView workbookViewId="0">
      <selection activeCell="D19" sqref="D19"/>
    </sheetView>
  </sheetViews>
  <sheetFormatPr defaultRowHeight="15" x14ac:dyDescent="0.25"/>
  <cols>
    <col min="4" max="4" width="44" customWidth="1"/>
    <col min="6" max="10" width="0" hidden="1" customWidth="1"/>
    <col min="11" max="11" width="16.28515625" hidden="1" customWidth="1"/>
    <col min="12" max="12" width="14.5703125" hidden="1" customWidth="1"/>
    <col min="13" max="14" width="0" hidden="1" customWidth="1"/>
    <col min="15" max="15" width="14.28515625" customWidth="1"/>
  </cols>
  <sheetData>
    <row r="1" spans="1:16" s="20" customFormat="1" x14ac:dyDescent="0.25">
      <c r="A1" s="20" t="s">
        <v>498</v>
      </c>
      <c r="B1" s="19" t="s">
        <v>499</v>
      </c>
      <c r="C1" s="20" t="s">
        <v>510</v>
      </c>
      <c r="D1" s="19" t="s">
        <v>511</v>
      </c>
      <c r="E1" s="272" t="s">
        <v>457</v>
      </c>
      <c r="F1" s="20" t="s">
        <v>458</v>
      </c>
      <c r="G1" s="20" t="s">
        <v>20</v>
      </c>
      <c r="I1" s="22">
        <v>3900</v>
      </c>
      <c r="J1" s="20" t="s">
        <v>459</v>
      </c>
      <c r="K1" s="21">
        <v>2500000</v>
      </c>
      <c r="L1" s="21">
        <v>2500000</v>
      </c>
      <c r="M1" s="21">
        <v>0</v>
      </c>
      <c r="N1" s="21" t="s">
        <v>1168</v>
      </c>
      <c r="O1" s="273">
        <v>5000</v>
      </c>
    </row>
    <row r="2" spans="1:16" s="20" customFormat="1" x14ac:dyDescent="0.25">
      <c r="A2" s="20" t="s">
        <v>498</v>
      </c>
      <c r="B2" s="19" t="s">
        <v>499</v>
      </c>
      <c r="D2" s="19" t="s">
        <v>1420</v>
      </c>
      <c r="E2" s="272" t="s">
        <v>457</v>
      </c>
      <c r="F2" s="20" t="s">
        <v>458</v>
      </c>
      <c r="I2" s="22">
        <v>3900</v>
      </c>
      <c r="J2" s="20" t="s">
        <v>459</v>
      </c>
      <c r="K2" s="21"/>
      <c r="L2" s="21"/>
      <c r="M2" s="21"/>
      <c r="N2" s="21"/>
      <c r="O2" s="273">
        <v>5800</v>
      </c>
    </row>
    <row r="3" spans="1:16" s="20" customFormat="1" x14ac:dyDescent="0.25">
      <c r="A3" s="20" t="s">
        <v>613</v>
      </c>
      <c r="B3" s="19" t="s">
        <v>614</v>
      </c>
      <c r="C3" s="20" t="s">
        <v>617</v>
      </c>
      <c r="D3" s="274" t="s">
        <v>618</v>
      </c>
      <c r="E3" s="272" t="s">
        <v>457</v>
      </c>
      <c r="F3" s="20" t="s">
        <v>458</v>
      </c>
      <c r="G3" s="20" t="s">
        <v>20</v>
      </c>
      <c r="I3" s="20">
        <v>3600</v>
      </c>
      <c r="J3" s="20" t="s">
        <v>195</v>
      </c>
      <c r="K3" s="21">
        <v>0</v>
      </c>
      <c r="L3" s="21">
        <v>25000</v>
      </c>
      <c r="M3" s="21">
        <v>24200</v>
      </c>
      <c r="N3" s="21"/>
      <c r="O3" s="275">
        <v>25000</v>
      </c>
      <c r="P3" s="19" t="s">
        <v>1642</v>
      </c>
    </row>
    <row r="4" spans="1:16" s="20" customFormat="1" x14ac:dyDescent="0.25">
      <c r="A4" s="20" t="s">
        <v>613</v>
      </c>
      <c r="B4" s="19" t="s">
        <v>614</v>
      </c>
      <c r="C4" s="20" t="s">
        <v>1252</v>
      </c>
      <c r="D4" s="19" t="s">
        <v>1250</v>
      </c>
      <c r="E4" s="272" t="s">
        <v>457</v>
      </c>
      <c r="F4" s="20" t="s">
        <v>458</v>
      </c>
      <c r="I4" s="22">
        <v>3900</v>
      </c>
      <c r="J4" s="20" t="s">
        <v>459</v>
      </c>
      <c r="K4" s="21"/>
      <c r="L4" s="21">
        <v>800000</v>
      </c>
      <c r="M4" s="21"/>
      <c r="N4" s="21" t="s">
        <v>1168</v>
      </c>
      <c r="O4" s="276">
        <v>800</v>
      </c>
      <c r="P4" s="19" t="s">
        <v>1251</v>
      </c>
    </row>
    <row r="5" spans="1:16" s="20" customFormat="1" x14ac:dyDescent="0.25">
      <c r="A5" s="20" t="s">
        <v>613</v>
      </c>
      <c r="B5" s="19" t="s">
        <v>614</v>
      </c>
      <c r="C5" s="20" t="s">
        <v>625</v>
      </c>
      <c r="D5" s="19" t="s">
        <v>626</v>
      </c>
      <c r="E5" s="272" t="s">
        <v>457</v>
      </c>
      <c r="F5" s="20" t="s">
        <v>458</v>
      </c>
      <c r="G5" s="20" t="s">
        <v>20</v>
      </c>
      <c r="I5" s="22">
        <v>3900</v>
      </c>
      <c r="J5" s="20" t="s">
        <v>459</v>
      </c>
      <c r="K5" s="21">
        <v>0</v>
      </c>
      <c r="L5" s="21">
        <v>1500000</v>
      </c>
      <c r="M5" s="21">
        <v>0</v>
      </c>
      <c r="N5" s="21" t="s">
        <v>1168</v>
      </c>
      <c r="O5" s="276">
        <v>1500</v>
      </c>
      <c r="P5" s="19" t="s">
        <v>1249</v>
      </c>
    </row>
    <row r="9" spans="1:16" x14ac:dyDescent="0.25">
      <c r="O9" s="115">
        <f>SUM(O1:O8)</f>
        <v>38100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0E5E7-4262-43AC-AEC9-8F7B2AF03DFF}">
  <dimension ref="A1:B59"/>
  <sheetViews>
    <sheetView workbookViewId="0">
      <selection activeCell="G32" sqref="G32"/>
    </sheetView>
  </sheetViews>
  <sheetFormatPr defaultRowHeight="15" x14ac:dyDescent="0.25"/>
  <cols>
    <col min="1" max="1" width="51.42578125" customWidth="1"/>
    <col min="2" max="2" width="23.7109375" customWidth="1"/>
  </cols>
  <sheetData>
    <row r="1" spans="1:2" x14ac:dyDescent="0.25">
      <c r="A1" s="299" t="s">
        <v>683</v>
      </c>
      <c r="B1" s="303">
        <v>290000</v>
      </c>
    </row>
    <row r="2" spans="1:2" x14ac:dyDescent="0.25">
      <c r="A2" s="300" t="s">
        <v>669</v>
      </c>
      <c r="B2" s="304">
        <v>62000</v>
      </c>
    </row>
    <row r="3" spans="1:2" x14ac:dyDescent="0.25">
      <c r="A3" s="300" t="s">
        <v>1749</v>
      </c>
      <c r="B3" s="305">
        <v>38000</v>
      </c>
    </row>
    <row r="4" spans="1:2" x14ac:dyDescent="0.25">
      <c r="A4" s="300" t="s">
        <v>732</v>
      </c>
      <c r="B4" s="304">
        <v>6290</v>
      </c>
    </row>
    <row r="5" spans="1:2" x14ac:dyDescent="0.25">
      <c r="A5" s="300" t="s">
        <v>173</v>
      </c>
      <c r="B5" s="304">
        <v>4500</v>
      </c>
    </row>
    <row r="6" spans="1:2" x14ac:dyDescent="0.25">
      <c r="A6" s="300" t="s">
        <v>1750</v>
      </c>
      <c r="B6" s="304">
        <v>4000</v>
      </c>
    </row>
    <row r="7" spans="1:2" x14ac:dyDescent="0.25">
      <c r="A7" s="300" t="s">
        <v>456</v>
      </c>
      <c r="B7" s="306">
        <v>3800</v>
      </c>
    </row>
    <row r="8" spans="1:2" x14ac:dyDescent="0.25">
      <c r="A8" s="300" t="s">
        <v>778</v>
      </c>
      <c r="B8" s="304">
        <v>2250</v>
      </c>
    </row>
    <row r="9" spans="1:2" x14ac:dyDescent="0.25">
      <c r="A9" s="300" t="s">
        <v>739</v>
      </c>
      <c r="B9" s="304">
        <v>1640</v>
      </c>
    </row>
    <row r="10" spans="1:2" x14ac:dyDescent="0.25">
      <c r="A10" s="300" t="s">
        <v>766</v>
      </c>
      <c r="B10" s="304">
        <v>1320</v>
      </c>
    </row>
    <row r="11" spans="1:2" x14ac:dyDescent="0.25">
      <c r="A11" s="300" t="s">
        <v>1751</v>
      </c>
      <c r="B11" s="307">
        <v>1200</v>
      </c>
    </row>
    <row r="12" spans="1:2" x14ac:dyDescent="0.25">
      <c r="A12" s="300" t="s">
        <v>1752</v>
      </c>
      <c r="B12" s="306">
        <v>1000</v>
      </c>
    </row>
    <row r="13" spans="1:2" x14ac:dyDescent="0.25">
      <c r="A13" s="300" t="s">
        <v>741</v>
      </c>
      <c r="B13" s="304">
        <v>1000</v>
      </c>
    </row>
    <row r="14" spans="1:2" x14ac:dyDescent="0.25">
      <c r="A14" s="300" t="s">
        <v>1016</v>
      </c>
      <c r="B14" s="304">
        <v>950</v>
      </c>
    </row>
    <row r="15" spans="1:2" x14ac:dyDescent="0.25">
      <c r="A15" s="300" t="s">
        <v>214</v>
      </c>
      <c r="B15" s="306">
        <v>800</v>
      </c>
    </row>
    <row r="16" spans="1:2" x14ac:dyDescent="0.25">
      <c r="A16" s="300" t="s">
        <v>534</v>
      </c>
      <c r="B16" s="306">
        <v>800</v>
      </c>
    </row>
    <row r="17" spans="1:2" x14ac:dyDescent="0.25">
      <c r="A17" s="300" t="s">
        <v>585</v>
      </c>
      <c r="B17" s="304">
        <v>600</v>
      </c>
    </row>
    <row r="18" spans="1:2" x14ac:dyDescent="0.25">
      <c r="A18" s="300" t="s">
        <v>770</v>
      </c>
      <c r="B18" s="304">
        <v>600</v>
      </c>
    </row>
    <row r="19" spans="1:2" x14ac:dyDescent="0.25">
      <c r="A19" s="300" t="s">
        <v>794</v>
      </c>
      <c r="B19" s="305">
        <v>600</v>
      </c>
    </row>
    <row r="20" spans="1:2" x14ac:dyDescent="0.25">
      <c r="A20" s="300" t="s">
        <v>1753</v>
      </c>
      <c r="B20" s="304">
        <v>600</v>
      </c>
    </row>
    <row r="21" spans="1:2" x14ac:dyDescent="0.25">
      <c r="A21" s="300" t="s">
        <v>515</v>
      </c>
      <c r="B21" s="306">
        <v>500</v>
      </c>
    </row>
    <row r="22" spans="1:2" x14ac:dyDescent="0.25">
      <c r="A22" s="300" t="s">
        <v>542</v>
      </c>
      <c r="B22" s="306">
        <v>500</v>
      </c>
    </row>
    <row r="23" spans="1:2" x14ac:dyDescent="0.25">
      <c r="A23" s="300" t="s">
        <v>1746</v>
      </c>
      <c r="B23" s="304">
        <v>500</v>
      </c>
    </row>
    <row r="24" spans="1:2" x14ac:dyDescent="0.25">
      <c r="A24" s="300" t="s">
        <v>1233</v>
      </c>
      <c r="B24" s="305">
        <v>500</v>
      </c>
    </row>
    <row r="25" spans="1:2" x14ac:dyDescent="0.25">
      <c r="A25" s="300" t="s">
        <v>599</v>
      </c>
      <c r="B25" s="304">
        <v>500</v>
      </c>
    </row>
    <row r="26" spans="1:2" x14ac:dyDescent="0.25">
      <c r="A26" s="300" t="s">
        <v>157</v>
      </c>
      <c r="B26" s="304">
        <v>470</v>
      </c>
    </row>
    <row r="27" spans="1:2" x14ac:dyDescent="0.25">
      <c r="A27" s="300" t="s">
        <v>820</v>
      </c>
      <c r="B27" s="304">
        <v>400</v>
      </c>
    </row>
    <row r="28" spans="1:2" x14ac:dyDescent="0.25">
      <c r="A28" s="301" t="s">
        <v>945</v>
      </c>
      <c r="B28" s="304">
        <v>400</v>
      </c>
    </row>
    <row r="29" spans="1:2" x14ac:dyDescent="0.25">
      <c r="A29" s="300" t="s">
        <v>513</v>
      </c>
      <c r="B29" s="306">
        <v>350</v>
      </c>
    </row>
    <row r="30" spans="1:2" x14ac:dyDescent="0.25">
      <c r="A30" s="300" t="s">
        <v>1732</v>
      </c>
      <c r="B30" s="304">
        <v>350</v>
      </c>
    </row>
    <row r="31" spans="1:2" x14ac:dyDescent="0.25">
      <c r="A31" s="300" t="s">
        <v>511</v>
      </c>
      <c r="B31" s="306">
        <v>300</v>
      </c>
    </row>
    <row r="32" spans="1:2" x14ac:dyDescent="0.25">
      <c r="A32" s="300" t="s">
        <v>529</v>
      </c>
      <c r="B32" s="306">
        <v>300</v>
      </c>
    </row>
    <row r="33" spans="1:2" x14ac:dyDescent="0.25">
      <c r="A33" s="300" t="s">
        <v>1200</v>
      </c>
      <c r="B33" s="306">
        <v>300</v>
      </c>
    </row>
    <row r="34" spans="1:2" x14ac:dyDescent="0.25">
      <c r="A34" s="300" t="s">
        <v>593</v>
      </c>
      <c r="B34" s="304">
        <v>300</v>
      </c>
    </row>
    <row r="35" spans="1:2" x14ac:dyDescent="0.25">
      <c r="A35" s="300" t="s">
        <v>1026</v>
      </c>
      <c r="B35" s="304">
        <v>300</v>
      </c>
    </row>
    <row r="36" spans="1:2" x14ac:dyDescent="0.25">
      <c r="A36" s="300" t="s">
        <v>1422</v>
      </c>
      <c r="B36" s="306">
        <v>260</v>
      </c>
    </row>
    <row r="37" spans="1:2" x14ac:dyDescent="0.25">
      <c r="A37" s="300" t="s">
        <v>768</v>
      </c>
      <c r="B37" s="304">
        <v>250</v>
      </c>
    </row>
    <row r="38" spans="1:2" x14ac:dyDescent="0.25">
      <c r="A38" s="300" t="s">
        <v>1702</v>
      </c>
      <c r="B38" s="306">
        <v>200</v>
      </c>
    </row>
    <row r="39" spans="1:2" x14ac:dyDescent="0.25">
      <c r="A39" s="300" t="s">
        <v>1241</v>
      </c>
      <c r="B39" s="306">
        <v>200</v>
      </c>
    </row>
    <row r="40" spans="1:2" x14ac:dyDescent="0.25">
      <c r="A40" s="300" t="s">
        <v>538</v>
      </c>
      <c r="B40" s="306">
        <v>200</v>
      </c>
    </row>
    <row r="41" spans="1:2" x14ac:dyDescent="0.25">
      <c r="A41" s="300" t="s">
        <v>1623</v>
      </c>
      <c r="B41" s="304">
        <v>200</v>
      </c>
    </row>
    <row r="42" spans="1:2" x14ac:dyDescent="0.25">
      <c r="A42" s="300" t="s">
        <v>852</v>
      </c>
      <c r="B42" s="304">
        <v>150</v>
      </c>
    </row>
    <row r="43" spans="1:2" x14ac:dyDescent="0.25">
      <c r="A43" s="300" t="s">
        <v>1754</v>
      </c>
      <c r="B43" s="304">
        <v>150</v>
      </c>
    </row>
    <row r="44" spans="1:2" x14ac:dyDescent="0.25">
      <c r="A44" s="300" t="s">
        <v>1034</v>
      </c>
      <c r="B44" s="304">
        <v>150</v>
      </c>
    </row>
    <row r="45" spans="1:2" x14ac:dyDescent="0.25">
      <c r="A45" s="300" t="s">
        <v>762</v>
      </c>
      <c r="B45" s="304">
        <v>110</v>
      </c>
    </row>
    <row r="46" spans="1:2" x14ac:dyDescent="0.25">
      <c r="A46" s="300" t="s">
        <v>540</v>
      </c>
      <c r="B46" s="306">
        <v>100</v>
      </c>
    </row>
    <row r="47" spans="1:2" x14ac:dyDescent="0.25">
      <c r="A47" s="300" t="s">
        <v>551</v>
      </c>
      <c r="B47" s="306">
        <v>100</v>
      </c>
    </row>
    <row r="48" spans="1:2" x14ac:dyDescent="0.25">
      <c r="A48" s="301" t="s">
        <v>624</v>
      </c>
      <c r="B48" s="304">
        <v>100</v>
      </c>
    </row>
    <row r="49" spans="1:2" x14ac:dyDescent="0.25">
      <c r="A49" s="300" t="s">
        <v>1103</v>
      </c>
      <c r="B49" s="304">
        <v>100</v>
      </c>
    </row>
    <row r="50" spans="1:2" x14ac:dyDescent="0.25">
      <c r="A50" s="300" t="s">
        <v>1755</v>
      </c>
      <c r="B50" s="304">
        <v>90</v>
      </c>
    </row>
    <row r="51" spans="1:2" x14ac:dyDescent="0.25">
      <c r="A51" s="300" t="s">
        <v>1087</v>
      </c>
      <c r="B51" s="304">
        <v>60</v>
      </c>
    </row>
    <row r="52" spans="1:2" x14ac:dyDescent="0.25">
      <c r="A52" s="300" t="s">
        <v>577</v>
      </c>
      <c r="B52" s="304">
        <v>50</v>
      </c>
    </row>
    <row r="53" spans="1:2" x14ac:dyDescent="0.25">
      <c r="A53" s="300" t="s">
        <v>764</v>
      </c>
      <c r="B53" s="304">
        <v>50</v>
      </c>
    </row>
    <row r="54" spans="1:2" x14ac:dyDescent="0.25">
      <c r="A54" s="300" t="s">
        <v>772</v>
      </c>
      <c r="B54" s="304">
        <v>50</v>
      </c>
    </row>
    <row r="55" spans="1:2" x14ac:dyDescent="0.25">
      <c r="A55" s="300" t="s">
        <v>758</v>
      </c>
      <c r="B55" s="304">
        <v>30</v>
      </c>
    </row>
    <row r="56" spans="1:2" x14ac:dyDescent="0.25">
      <c r="A56" s="300" t="s">
        <v>937</v>
      </c>
      <c r="B56" s="304">
        <v>15</v>
      </c>
    </row>
    <row r="57" spans="1:2" ht="15.75" thickBot="1" x14ac:dyDescent="0.3">
      <c r="A57" s="302" t="s">
        <v>1625</v>
      </c>
      <c r="B57" s="308">
        <f>SUM(B1:B56)</f>
        <v>430535</v>
      </c>
    </row>
    <row r="59" spans="1:2" x14ac:dyDescent="0.25">
      <c r="A59" s="4" t="s">
        <v>1776</v>
      </c>
    </row>
  </sheetData>
  <sortState xmlns:xlrd2="http://schemas.microsoft.com/office/spreadsheetml/2017/richdata2" ref="A1:B56">
    <sortCondition descending="1" ref="B1:B56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CF28-3BBB-4BFF-8DA5-1D9327D1C6AE}">
  <dimension ref="A1:K39"/>
  <sheetViews>
    <sheetView workbookViewId="0">
      <selection activeCell="B32" sqref="B32"/>
    </sheetView>
  </sheetViews>
  <sheetFormatPr defaultRowHeight="15" outlineLevelRow="1" x14ac:dyDescent="0.25"/>
  <cols>
    <col min="1" max="1" width="33.140625" bestFit="1" customWidth="1"/>
    <col min="2" max="2" width="20.5703125" customWidth="1"/>
    <col min="3" max="3" width="17.42578125" customWidth="1"/>
    <col min="4" max="4" width="18" bestFit="1" customWidth="1"/>
    <col min="5" max="6" width="13.7109375" customWidth="1"/>
    <col min="7" max="7" width="41.85546875" customWidth="1"/>
    <col min="8" max="8" width="4.28515625" customWidth="1"/>
    <col min="257" max="257" width="33.140625" bestFit="1" customWidth="1"/>
    <col min="258" max="258" width="20.5703125" customWidth="1"/>
    <col min="259" max="259" width="17.42578125" customWidth="1"/>
    <col min="260" max="260" width="18" bestFit="1" customWidth="1"/>
    <col min="261" max="262" width="13.7109375" customWidth="1"/>
    <col min="263" max="263" width="41.85546875" customWidth="1"/>
    <col min="264" max="264" width="4.28515625" customWidth="1"/>
    <col min="513" max="513" width="33.140625" bestFit="1" customWidth="1"/>
    <col min="514" max="514" width="20.5703125" customWidth="1"/>
    <col min="515" max="515" width="17.42578125" customWidth="1"/>
    <col min="516" max="516" width="18" bestFit="1" customWidth="1"/>
    <col min="517" max="518" width="13.7109375" customWidth="1"/>
    <col min="519" max="519" width="41.85546875" customWidth="1"/>
    <col min="520" max="520" width="4.28515625" customWidth="1"/>
    <col min="769" max="769" width="33.140625" bestFit="1" customWidth="1"/>
    <col min="770" max="770" width="20.5703125" customWidth="1"/>
    <col min="771" max="771" width="17.42578125" customWidth="1"/>
    <col min="772" max="772" width="18" bestFit="1" customWidth="1"/>
    <col min="773" max="774" width="13.7109375" customWidth="1"/>
    <col min="775" max="775" width="41.85546875" customWidth="1"/>
    <col min="776" max="776" width="4.28515625" customWidth="1"/>
    <col min="1025" max="1025" width="33.140625" bestFit="1" customWidth="1"/>
    <col min="1026" max="1026" width="20.5703125" customWidth="1"/>
    <col min="1027" max="1027" width="17.42578125" customWidth="1"/>
    <col min="1028" max="1028" width="18" bestFit="1" customWidth="1"/>
    <col min="1029" max="1030" width="13.7109375" customWidth="1"/>
    <col min="1031" max="1031" width="41.85546875" customWidth="1"/>
    <col min="1032" max="1032" width="4.28515625" customWidth="1"/>
    <col min="1281" max="1281" width="33.140625" bestFit="1" customWidth="1"/>
    <col min="1282" max="1282" width="20.5703125" customWidth="1"/>
    <col min="1283" max="1283" width="17.42578125" customWidth="1"/>
    <col min="1284" max="1284" width="18" bestFit="1" customWidth="1"/>
    <col min="1285" max="1286" width="13.7109375" customWidth="1"/>
    <col min="1287" max="1287" width="41.85546875" customWidth="1"/>
    <col min="1288" max="1288" width="4.28515625" customWidth="1"/>
    <col min="1537" max="1537" width="33.140625" bestFit="1" customWidth="1"/>
    <col min="1538" max="1538" width="20.5703125" customWidth="1"/>
    <col min="1539" max="1539" width="17.42578125" customWidth="1"/>
    <col min="1540" max="1540" width="18" bestFit="1" customWidth="1"/>
    <col min="1541" max="1542" width="13.7109375" customWidth="1"/>
    <col min="1543" max="1543" width="41.85546875" customWidth="1"/>
    <col min="1544" max="1544" width="4.28515625" customWidth="1"/>
    <col min="1793" max="1793" width="33.140625" bestFit="1" customWidth="1"/>
    <col min="1794" max="1794" width="20.5703125" customWidth="1"/>
    <col min="1795" max="1795" width="17.42578125" customWidth="1"/>
    <col min="1796" max="1796" width="18" bestFit="1" customWidth="1"/>
    <col min="1797" max="1798" width="13.7109375" customWidth="1"/>
    <col min="1799" max="1799" width="41.85546875" customWidth="1"/>
    <col min="1800" max="1800" width="4.28515625" customWidth="1"/>
    <col min="2049" max="2049" width="33.140625" bestFit="1" customWidth="1"/>
    <col min="2050" max="2050" width="20.5703125" customWidth="1"/>
    <col min="2051" max="2051" width="17.42578125" customWidth="1"/>
    <col min="2052" max="2052" width="18" bestFit="1" customWidth="1"/>
    <col min="2053" max="2054" width="13.7109375" customWidth="1"/>
    <col min="2055" max="2055" width="41.85546875" customWidth="1"/>
    <col min="2056" max="2056" width="4.28515625" customWidth="1"/>
    <col min="2305" max="2305" width="33.140625" bestFit="1" customWidth="1"/>
    <col min="2306" max="2306" width="20.5703125" customWidth="1"/>
    <col min="2307" max="2307" width="17.42578125" customWidth="1"/>
    <col min="2308" max="2308" width="18" bestFit="1" customWidth="1"/>
    <col min="2309" max="2310" width="13.7109375" customWidth="1"/>
    <col min="2311" max="2311" width="41.85546875" customWidth="1"/>
    <col min="2312" max="2312" width="4.28515625" customWidth="1"/>
    <col min="2561" max="2561" width="33.140625" bestFit="1" customWidth="1"/>
    <col min="2562" max="2562" width="20.5703125" customWidth="1"/>
    <col min="2563" max="2563" width="17.42578125" customWidth="1"/>
    <col min="2564" max="2564" width="18" bestFit="1" customWidth="1"/>
    <col min="2565" max="2566" width="13.7109375" customWidth="1"/>
    <col min="2567" max="2567" width="41.85546875" customWidth="1"/>
    <col min="2568" max="2568" width="4.28515625" customWidth="1"/>
    <col min="2817" max="2817" width="33.140625" bestFit="1" customWidth="1"/>
    <col min="2818" max="2818" width="20.5703125" customWidth="1"/>
    <col min="2819" max="2819" width="17.42578125" customWidth="1"/>
    <col min="2820" max="2820" width="18" bestFit="1" customWidth="1"/>
    <col min="2821" max="2822" width="13.7109375" customWidth="1"/>
    <col min="2823" max="2823" width="41.85546875" customWidth="1"/>
    <col min="2824" max="2824" width="4.28515625" customWidth="1"/>
    <col min="3073" max="3073" width="33.140625" bestFit="1" customWidth="1"/>
    <col min="3074" max="3074" width="20.5703125" customWidth="1"/>
    <col min="3075" max="3075" width="17.42578125" customWidth="1"/>
    <col min="3076" max="3076" width="18" bestFit="1" customWidth="1"/>
    <col min="3077" max="3078" width="13.7109375" customWidth="1"/>
    <col min="3079" max="3079" width="41.85546875" customWidth="1"/>
    <col min="3080" max="3080" width="4.28515625" customWidth="1"/>
    <col min="3329" max="3329" width="33.140625" bestFit="1" customWidth="1"/>
    <col min="3330" max="3330" width="20.5703125" customWidth="1"/>
    <col min="3331" max="3331" width="17.42578125" customWidth="1"/>
    <col min="3332" max="3332" width="18" bestFit="1" customWidth="1"/>
    <col min="3333" max="3334" width="13.7109375" customWidth="1"/>
    <col min="3335" max="3335" width="41.85546875" customWidth="1"/>
    <col min="3336" max="3336" width="4.28515625" customWidth="1"/>
    <col min="3585" max="3585" width="33.140625" bestFit="1" customWidth="1"/>
    <col min="3586" max="3586" width="20.5703125" customWidth="1"/>
    <col min="3587" max="3587" width="17.42578125" customWidth="1"/>
    <col min="3588" max="3588" width="18" bestFit="1" customWidth="1"/>
    <col min="3589" max="3590" width="13.7109375" customWidth="1"/>
    <col min="3591" max="3591" width="41.85546875" customWidth="1"/>
    <col min="3592" max="3592" width="4.28515625" customWidth="1"/>
    <col min="3841" max="3841" width="33.140625" bestFit="1" customWidth="1"/>
    <col min="3842" max="3842" width="20.5703125" customWidth="1"/>
    <col min="3843" max="3843" width="17.42578125" customWidth="1"/>
    <col min="3844" max="3844" width="18" bestFit="1" customWidth="1"/>
    <col min="3845" max="3846" width="13.7109375" customWidth="1"/>
    <col min="3847" max="3847" width="41.85546875" customWidth="1"/>
    <col min="3848" max="3848" width="4.28515625" customWidth="1"/>
    <col min="4097" max="4097" width="33.140625" bestFit="1" customWidth="1"/>
    <col min="4098" max="4098" width="20.5703125" customWidth="1"/>
    <col min="4099" max="4099" width="17.42578125" customWidth="1"/>
    <col min="4100" max="4100" width="18" bestFit="1" customWidth="1"/>
    <col min="4101" max="4102" width="13.7109375" customWidth="1"/>
    <col min="4103" max="4103" width="41.85546875" customWidth="1"/>
    <col min="4104" max="4104" width="4.28515625" customWidth="1"/>
    <col min="4353" max="4353" width="33.140625" bestFit="1" customWidth="1"/>
    <col min="4354" max="4354" width="20.5703125" customWidth="1"/>
    <col min="4355" max="4355" width="17.42578125" customWidth="1"/>
    <col min="4356" max="4356" width="18" bestFit="1" customWidth="1"/>
    <col min="4357" max="4358" width="13.7109375" customWidth="1"/>
    <col min="4359" max="4359" width="41.85546875" customWidth="1"/>
    <col min="4360" max="4360" width="4.28515625" customWidth="1"/>
    <col min="4609" max="4609" width="33.140625" bestFit="1" customWidth="1"/>
    <col min="4610" max="4610" width="20.5703125" customWidth="1"/>
    <col min="4611" max="4611" width="17.42578125" customWidth="1"/>
    <col min="4612" max="4612" width="18" bestFit="1" customWidth="1"/>
    <col min="4613" max="4614" width="13.7109375" customWidth="1"/>
    <col min="4615" max="4615" width="41.85546875" customWidth="1"/>
    <col min="4616" max="4616" width="4.28515625" customWidth="1"/>
    <col min="4865" max="4865" width="33.140625" bestFit="1" customWidth="1"/>
    <col min="4866" max="4866" width="20.5703125" customWidth="1"/>
    <col min="4867" max="4867" width="17.42578125" customWidth="1"/>
    <col min="4868" max="4868" width="18" bestFit="1" customWidth="1"/>
    <col min="4869" max="4870" width="13.7109375" customWidth="1"/>
    <col min="4871" max="4871" width="41.85546875" customWidth="1"/>
    <col min="4872" max="4872" width="4.28515625" customWidth="1"/>
    <col min="5121" max="5121" width="33.140625" bestFit="1" customWidth="1"/>
    <col min="5122" max="5122" width="20.5703125" customWidth="1"/>
    <col min="5123" max="5123" width="17.42578125" customWidth="1"/>
    <col min="5124" max="5124" width="18" bestFit="1" customWidth="1"/>
    <col min="5125" max="5126" width="13.7109375" customWidth="1"/>
    <col min="5127" max="5127" width="41.85546875" customWidth="1"/>
    <col min="5128" max="5128" width="4.28515625" customWidth="1"/>
    <col min="5377" max="5377" width="33.140625" bestFit="1" customWidth="1"/>
    <col min="5378" max="5378" width="20.5703125" customWidth="1"/>
    <col min="5379" max="5379" width="17.42578125" customWidth="1"/>
    <col min="5380" max="5380" width="18" bestFit="1" customWidth="1"/>
    <col min="5381" max="5382" width="13.7109375" customWidth="1"/>
    <col min="5383" max="5383" width="41.85546875" customWidth="1"/>
    <col min="5384" max="5384" width="4.28515625" customWidth="1"/>
    <col min="5633" max="5633" width="33.140625" bestFit="1" customWidth="1"/>
    <col min="5634" max="5634" width="20.5703125" customWidth="1"/>
    <col min="5635" max="5635" width="17.42578125" customWidth="1"/>
    <col min="5636" max="5636" width="18" bestFit="1" customWidth="1"/>
    <col min="5637" max="5638" width="13.7109375" customWidth="1"/>
    <col min="5639" max="5639" width="41.85546875" customWidth="1"/>
    <col min="5640" max="5640" width="4.28515625" customWidth="1"/>
    <col min="5889" max="5889" width="33.140625" bestFit="1" customWidth="1"/>
    <col min="5890" max="5890" width="20.5703125" customWidth="1"/>
    <col min="5891" max="5891" width="17.42578125" customWidth="1"/>
    <col min="5892" max="5892" width="18" bestFit="1" customWidth="1"/>
    <col min="5893" max="5894" width="13.7109375" customWidth="1"/>
    <col min="5895" max="5895" width="41.85546875" customWidth="1"/>
    <col min="5896" max="5896" width="4.28515625" customWidth="1"/>
    <col min="6145" max="6145" width="33.140625" bestFit="1" customWidth="1"/>
    <col min="6146" max="6146" width="20.5703125" customWidth="1"/>
    <col min="6147" max="6147" width="17.42578125" customWidth="1"/>
    <col min="6148" max="6148" width="18" bestFit="1" customWidth="1"/>
    <col min="6149" max="6150" width="13.7109375" customWidth="1"/>
    <col min="6151" max="6151" width="41.85546875" customWidth="1"/>
    <col min="6152" max="6152" width="4.28515625" customWidth="1"/>
    <col min="6401" max="6401" width="33.140625" bestFit="1" customWidth="1"/>
    <col min="6402" max="6402" width="20.5703125" customWidth="1"/>
    <col min="6403" max="6403" width="17.42578125" customWidth="1"/>
    <col min="6404" max="6404" width="18" bestFit="1" customWidth="1"/>
    <col min="6405" max="6406" width="13.7109375" customWidth="1"/>
    <col min="6407" max="6407" width="41.85546875" customWidth="1"/>
    <col min="6408" max="6408" width="4.28515625" customWidth="1"/>
    <col min="6657" max="6657" width="33.140625" bestFit="1" customWidth="1"/>
    <col min="6658" max="6658" width="20.5703125" customWidth="1"/>
    <col min="6659" max="6659" width="17.42578125" customWidth="1"/>
    <col min="6660" max="6660" width="18" bestFit="1" customWidth="1"/>
    <col min="6661" max="6662" width="13.7109375" customWidth="1"/>
    <col min="6663" max="6663" width="41.85546875" customWidth="1"/>
    <col min="6664" max="6664" width="4.28515625" customWidth="1"/>
    <col min="6913" max="6913" width="33.140625" bestFit="1" customWidth="1"/>
    <col min="6914" max="6914" width="20.5703125" customWidth="1"/>
    <col min="6915" max="6915" width="17.42578125" customWidth="1"/>
    <col min="6916" max="6916" width="18" bestFit="1" customWidth="1"/>
    <col min="6917" max="6918" width="13.7109375" customWidth="1"/>
    <col min="6919" max="6919" width="41.85546875" customWidth="1"/>
    <col min="6920" max="6920" width="4.28515625" customWidth="1"/>
    <col min="7169" max="7169" width="33.140625" bestFit="1" customWidth="1"/>
    <col min="7170" max="7170" width="20.5703125" customWidth="1"/>
    <col min="7171" max="7171" width="17.42578125" customWidth="1"/>
    <col min="7172" max="7172" width="18" bestFit="1" customWidth="1"/>
    <col min="7173" max="7174" width="13.7109375" customWidth="1"/>
    <col min="7175" max="7175" width="41.85546875" customWidth="1"/>
    <col min="7176" max="7176" width="4.28515625" customWidth="1"/>
    <col min="7425" max="7425" width="33.140625" bestFit="1" customWidth="1"/>
    <col min="7426" max="7426" width="20.5703125" customWidth="1"/>
    <col min="7427" max="7427" width="17.42578125" customWidth="1"/>
    <col min="7428" max="7428" width="18" bestFit="1" customWidth="1"/>
    <col min="7429" max="7430" width="13.7109375" customWidth="1"/>
    <col min="7431" max="7431" width="41.85546875" customWidth="1"/>
    <col min="7432" max="7432" width="4.28515625" customWidth="1"/>
    <col min="7681" max="7681" width="33.140625" bestFit="1" customWidth="1"/>
    <col min="7682" max="7682" width="20.5703125" customWidth="1"/>
    <col min="7683" max="7683" width="17.42578125" customWidth="1"/>
    <col min="7684" max="7684" width="18" bestFit="1" customWidth="1"/>
    <col min="7685" max="7686" width="13.7109375" customWidth="1"/>
    <col min="7687" max="7687" width="41.85546875" customWidth="1"/>
    <col min="7688" max="7688" width="4.28515625" customWidth="1"/>
    <col min="7937" max="7937" width="33.140625" bestFit="1" customWidth="1"/>
    <col min="7938" max="7938" width="20.5703125" customWidth="1"/>
    <col min="7939" max="7939" width="17.42578125" customWidth="1"/>
    <col min="7940" max="7940" width="18" bestFit="1" customWidth="1"/>
    <col min="7941" max="7942" width="13.7109375" customWidth="1"/>
    <col min="7943" max="7943" width="41.85546875" customWidth="1"/>
    <col min="7944" max="7944" width="4.28515625" customWidth="1"/>
    <col min="8193" max="8193" width="33.140625" bestFit="1" customWidth="1"/>
    <col min="8194" max="8194" width="20.5703125" customWidth="1"/>
    <col min="8195" max="8195" width="17.42578125" customWidth="1"/>
    <col min="8196" max="8196" width="18" bestFit="1" customWidth="1"/>
    <col min="8197" max="8198" width="13.7109375" customWidth="1"/>
    <col min="8199" max="8199" width="41.85546875" customWidth="1"/>
    <col min="8200" max="8200" width="4.28515625" customWidth="1"/>
    <col min="8449" max="8449" width="33.140625" bestFit="1" customWidth="1"/>
    <col min="8450" max="8450" width="20.5703125" customWidth="1"/>
    <col min="8451" max="8451" width="17.42578125" customWidth="1"/>
    <col min="8452" max="8452" width="18" bestFit="1" customWidth="1"/>
    <col min="8453" max="8454" width="13.7109375" customWidth="1"/>
    <col min="8455" max="8455" width="41.85546875" customWidth="1"/>
    <col min="8456" max="8456" width="4.28515625" customWidth="1"/>
    <col min="8705" max="8705" width="33.140625" bestFit="1" customWidth="1"/>
    <col min="8706" max="8706" width="20.5703125" customWidth="1"/>
    <col min="8707" max="8707" width="17.42578125" customWidth="1"/>
    <col min="8708" max="8708" width="18" bestFit="1" customWidth="1"/>
    <col min="8709" max="8710" width="13.7109375" customWidth="1"/>
    <col min="8711" max="8711" width="41.85546875" customWidth="1"/>
    <col min="8712" max="8712" width="4.28515625" customWidth="1"/>
    <col min="8961" max="8961" width="33.140625" bestFit="1" customWidth="1"/>
    <col min="8962" max="8962" width="20.5703125" customWidth="1"/>
    <col min="8963" max="8963" width="17.42578125" customWidth="1"/>
    <col min="8964" max="8964" width="18" bestFit="1" customWidth="1"/>
    <col min="8965" max="8966" width="13.7109375" customWidth="1"/>
    <col min="8967" max="8967" width="41.85546875" customWidth="1"/>
    <col min="8968" max="8968" width="4.28515625" customWidth="1"/>
    <col min="9217" max="9217" width="33.140625" bestFit="1" customWidth="1"/>
    <col min="9218" max="9218" width="20.5703125" customWidth="1"/>
    <col min="9219" max="9219" width="17.42578125" customWidth="1"/>
    <col min="9220" max="9220" width="18" bestFit="1" customWidth="1"/>
    <col min="9221" max="9222" width="13.7109375" customWidth="1"/>
    <col min="9223" max="9223" width="41.85546875" customWidth="1"/>
    <col min="9224" max="9224" width="4.28515625" customWidth="1"/>
    <col min="9473" max="9473" width="33.140625" bestFit="1" customWidth="1"/>
    <col min="9474" max="9474" width="20.5703125" customWidth="1"/>
    <col min="9475" max="9475" width="17.42578125" customWidth="1"/>
    <col min="9476" max="9476" width="18" bestFit="1" customWidth="1"/>
    <col min="9477" max="9478" width="13.7109375" customWidth="1"/>
    <col min="9479" max="9479" width="41.85546875" customWidth="1"/>
    <col min="9480" max="9480" width="4.28515625" customWidth="1"/>
    <col min="9729" max="9729" width="33.140625" bestFit="1" customWidth="1"/>
    <col min="9730" max="9730" width="20.5703125" customWidth="1"/>
    <col min="9731" max="9731" width="17.42578125" customWidth="1"/>
    <col min="9732" max="9732" width="18" bestFit="1" customWidth="1"/>
    <col min="9733" max="9734" width="13.7109375" customWidth="1"/>
    <col min="9735" max="9735" width="41.85546875" customWidth="1"/>
    <col min="9736" max="9736" width="4.28515625" customWidth="1"/>
    <col min="9985" max="9985" width="33.140625" bestFit="1" customWidth="1"/>
    <col min="9986" max="9986" width="20.5703125" customWidth="1"/>
    <col min="9987" max="9987" width="17.42578125" customWidth="1"/>
    <col min="9988" max="9988" width="18" bestFit="1" customWidth="1"/>
    <col min="9989" max="9990" width="13.7109375" customWidth="1"/>
    <col min="9991" max="9991" width="41.85546875" customWidth="1"/>
    <col min="9992" max="9992" width="4.28515625" customWidth="1"/>
    <col min="10241" max="10241" width="33.140625" bestFit="1" customWidth="1"/>
    <col min="10242" max="10242" width="20.5703125" customWidth="1"/>
    <col min="10243" max="10243" width="17.42578125" customWidth="1"/>
    <col min="10244" max="10244" width="18" bestFit="1" customWidth="1"/>
    <col min="10245" max="10246" width="13.7109375" customWidth="1"/>
    <col min="10247" max="10247" width="41.85546875" customWidth="1"/>
    <col min="10248" max="10248" width="4.28515625" customWidth="1"/>
    <col min="10497" max="10497" width="33.140625" bestFit="1" customWidth="1"/>
    <col min="10498" max="10498" width="20.5703125" customWidth="1"/>
    <col min="10499" max="10499" width="17.42578125" customWidth="1"/>
    <col min="10500" max="10500" width="18" bestFit="1" customWidth="1"/>
    <col min="10501" max="10502" width="13.7109375" customWidth="1"/>
    <col min="10503" max="10503" width="41.85546875" customWidth="1"/>
    <col min="10504" max="10504" width="4.28515625" customWidth="1"/>
    <col min="10753" max="10753" width="33.140625" bestFit="1" customWidth="1"/>
    <col min="10754" max="10754" width="20.5703125" customWidth="1"/>
    <col min="10755" max="10755" width="17.42578125" customWidth="1"/>
    <col min="10756" max="10756" width="18" bestFit="1" customWidth="1"/>
    <col min="10757" max="10758" width="13.7109375" customWidth="1"/>
    <col min="10759" max="10759" width="41.85546875" customWidth="1"/>
    <col min="10760" max="10760" width="4.28515625" customWidth="1"/>
    <col min="11009" max="11009" width="33.140625" bestFit="1" customWidth="1"/>
    <col min="11010" max="11010" width="20.5703125" customWidth="1"/>
    <col min="11011" max="11011" width="17.42578125" customWidth="1"/>
    <col min="11012" max="11012" width="18" bestFit="1" customWidth="1"/>
    <col min="11013" max="11014" width="13.7109375" customWidth="1"/>
    <col min="11015" max="11015" width="41.85546875" customWidth="1"/>
    <col min="11016" max="11016" width="4.28515625" customWidth="1"/>
    <col min="11265" max="11265" width="33.140625" bestFit="1" customWidth="1"/>
    <col min="11266" max="11266" width="20.5703125" customWidth="1"/>
    <col min="11267" max="11267" width="17.42578125" customWidth="1"/>
    <col min="11268" max="11268" width="18" bestFit="1" customWidth="1"/>
    <col min="11269" max="11270" width="13.7109375" customWidth="1"/>
    <col min="11271" max="11271" width="41.85546875" customWidth="1"/>
    <col min="11272" max="11272" width="4.28515625" customWidth="1"/>
    <col min="11521" max="11521" width="33.140625" bestFit="1" customWidth="1"/>
    <col min="11522" max="11522" width="20.5703125" customWidth="1"/>
    <col min="11523" max="11523" width="17.42578125" customWidth="1"/>
    <col min="11524" max="11524" width="18" bestFit="1" customWidth="1"/>
    <col min="11525" max="11526" width="13.7109375" customWidth="1"/>
    <col min="11527" max="11527" width="41.85546875" customWidth="1"/>
    <col min="11528" max="11528" width="4.28515625" customWidth="1"/>
    <col min="11777" max="11777" width="33.140625" bestFit="1" customWidth="1"/>
    <col min="11778" max="11778" width="20.5703125" customWidth="1"/>
    <col min="11779" max="11779" width="17.42578125" customWidth="1"/>
    <col min="11780" max="11780" width="18" bestFit="1" customWidth="1"/>
    <col min="11781" max="11782" width="13.7109375" customWidth="1"/>
    <col min="11783" max="11783" width="41.85546875" customWidth="1"/>
    <col min="11784" max="11784" width="4.28515625" customWidth="1"/>
    <col min="12033" max="12033" width="33.140625" bestFit="1" customWidth="1"/>
    <col min="12034" max="12034" width="20.5703125" customWidth="1"/>
    <col min="12035" max="12035" width="17.42578125" customWidth="1"/>
    <col min="12036" max="12036" width="18" bestFit="1" customWidth="1"/>
    <col min="12037" max="12038" width="13.7109375" customWidth="1"/>
    <col min="12039" max="12039" width="41.85546875" customWidth="1"/>
    <col min="12040" max="12040" width="4.28515625" customWidth="1"/>
    <col min="12289" max="12289" width="33.140625" bestFit="1" customWidth="1"/>
    <col min="12290" max="12290" width="20.5703125" customWidth="1"/>
    <col min="12291" max="12291" width="17.42578125" customWidth="1"/>
    <col min="12292" max="12292" width="18" bestFit="1" customWidth="1"/>
    <col min="12293" max="12294" width="13.7109375" customWidth="1"/>
    <col min="12295" max="12295" width="41.85546875" customWidth="1"/>
    <col min="12296" max="12296" width="4.28515625" customWidth="1"/>
    <col min="12545" max="12545" width="33.140625" bestFit="1" customWidth="1"/>
    <col min="12546" max="12546" width="20.5703125" customWidth="1"/>
    <col min="12547" max="12547" width="17.42578125" customWidth="1"/>
    <col min="12548" max="12548" width="18" bestFit="1" customWidth="1"/>
    <col min="12549" max="12550" width="13.7109375" customWidth="1"/>
    <col min="12551" max="12551" width="41.85546875" customWidth="1"/>
    <col min="12552" max="12552" width="4.28515625" customWidth="1"/>
    <col min="12801" max="12801" width="33.140625" bestFit="1" customWidth="1"/>
    <col min="12802" max="12802" width="20.5703125" customWidth="1"/>
    <col min="12803" max="12803" width="17.42578125" customWidth="1"/>
    <col min="12804" max="12804" width="18" bestFit="1" customWidth="1"/>
    <col min="12805" max="12806" width="13.7109375" customWidth="1"/>
    <col min="12807" max="12807" width="41.85546875" customWidth="1"/>
    <col min="12808" max="12808" width="4.28515625" customWidth="1"/>
    <col min="13057" max="13057" width="33.140625" bestFit="1" customWidth="1"/>
    <col min="13058" max="13058" width="20.5703125" customWidth="1"/>
    <col min="13059" max="13059" width="17.42578125" customWidth="1"/>
    <col min="13060" max="13060" width="18" bestFit="1" customWidth="1"/>
    <col min="13061" max="13062" width="13.7109375" customWidth="1"/>
    <col min="13063" max="13063" width="41.85546875" customWidth="1"/>
    <col min="13064" max="13064" width="4.28515625" customWidth="1"/>
    <col min="13313" max="13313" width="33.140625" bestFit="1" customWidth="1"/>
    <col min="13314" max="13314" width="20.5703125" customWidth="1"/>
    <col min="13315" max="13315" width="17.42578125" customWidth="1"/>
    <col min="13316" max="13316" width="18" bestFit="1" customWidth="1"/>
    <col min="13317" max="13318" width="13.7109375" customWidth="1"/>
    <col min="13319" max="13319" width="41.85546875" customWidth="1"/>
    <col min="13320" max="13320" width="4.28515625" customWidth="1"/>
    <col min="13569" max="13569" width="33.140625" bestFit="1" customWidth="1"/>
    <col min="13570" max="13570" width="20.5703125" customWidth="1"/>
    <col min="13571" max="13571" width="17.42578125" customWidth="1"/>
    <col min="13572" max="13572" width="18" bestFit="1" customWidth="1"/>
    <col min="13573" max="13574" width="13.7109375" customWidth="1"/>
    <col min="13575" max="13575" width="41.85546875" customWidth="1"/>
    <col min="13576" max="13576" width="4.28515625" customWidth="1"/>
    <col min="13825" max="13825" width="33.140625" bestFit="1" customWidth="1"/>
    <col min="13826" max="13826" width="20.5703125" customWidth="1"/>
    <col min="13827" max="13827" width="17.42578125" customWidth="1"/>
    <col min="13828" max="13828" width="18" bestFit="1" customWidth="1"/>
    <col min="13829" max="13830" width="13.7109375" customWidth="1"/>
    <col min="13831" max="13831" width="41.85546875" customWidth="1"/>
    <col min="13832" max="13832" width="4.28515625" customWidth="1"/>
    <col min="14081" max="14081" width="33.140625" bestFit="1" customWidth="1"/>
    <col min="14082" max="14082" width="20.5703125" customWidth="1"/>
    <col min="14083" max="14083" width="17.42578125" customWidth="1"/>
    <col min="14084" max="14084" width="18" bestFit="1" customWidth="1"/>
    <col min="14085" max="14086" width="13.7109375" customWidth="1"/>
    <col min="14087" max="14087" width="41.85546875" customWidth="1"/>
    <col min="14088" max="14088" width="4.28515625" customWidth="1"/>
    <col min="14337" max="14337" width="33.140625" bestFit="1" customWidth="1"/>
    <col min="14338" max="14338" width="20.5703125" customWidth="1"/>
    <col min="14339" max="14339" width="17.42578125" customWidth="1"/>
    <col min="14340" max="14340" width="18" bestFit="1" customWidth="1"/>
    <col min="14341" max="14342" width="13.7109375" customWidth="1"/>
    <col min="14343" max="14343" width="41.85546875" customWidth="1"/>
    <col min="14344" max="14344" width="4.28515625" customWidth="1"/>
    <col min="14593" max="14593" width="33.140625" bestFit="1" customWidth="1"/>
    <col min="14594" max="14594" width="20.5703125" customWidth="1"/>
    <col min="14595" max="14595" width="17.42578125" customWidth="1"/>
    <col min="14596" max="14596" width="18" bestFit="1" customWidth="1"/>
    <col min="14597" max="14598" width="13.7109375" customWidth="1"/>
    <col min="14599" max="14599" width="41.85546875" customWidth="1"/>
    <col min="14600" max="14600" width="4.28515625" customWidth="1"/>
    <col min="14849" max="14849" width="33.140625" bestFit="1" customWidth="1"/>
    <col min="14850" max="14850" width="20.5703125" customWidth="1"/>
    <col min="14851" max="14851" width="17.42578125" customWidth="1"/>
    <col min="14852" max="14852" width="18" bestFit="1" customWidth="1"/>
    <col min="14853" max="14854" width="13.7109375" customWidth="1"/>
    <col min="14855" max="14855" width="41.85546875" customWidth="1"/>
    <col min="14856" max="14856" width="4.28515625" customWidth="1"/>
    <col min="15105" max="15105" width="33.140625" bestFit="1" customWidth="1"/>
    <col min="15106" max="15106" width="20.5703125" customWidth="1"/>
    <col min="15107" max="15107" width="17.42578125" customWidth="1"/>
    <col min="15108" max="15108" width="18" bestFit="1" customWidth="1"/>
    <col min="15109" max="15110" width="13.7109375" customWidth="1"/>
    <col min="15111" max="15111" width="41.85546875" customWidth="1"/>
    <col min="15112" max="15112" width="4.28515625" customWidth="1"/>
    <col min="15361" max="15361" width="33.140625" bestFit="1" customWidth="1"/>
    <col min="15362" max="15362" width="20.5703125" customWidth="1"/>
    <col min="15363" max="15363" width="17.42578125" customWidth="1"/>
    <col min="15364" max="15364" width="18" bestFit="1" customWidth="1"/>
    <col min="15365" max="15366" width="13.7109375" customWidth="1"/>
    <col min="15367" max="15367" width="41.85546875" customWidth="1"/>
    <col min="15368" max="15368" width="4.28515625" customWidth="1"/>
    <col min="15617" max="15617" width="33.140625" bestFit="1" customWidth="1"/>
    <col min="15618" max="15618" width="20.5703125" customWidth="1"/>
    <col min="15619" max="15619" width="17.42578125" customWidth="1"/>
    <col min="15620" max="15620" width="18" bestFit="1" customWidth="1"/>
    <col min="15621" max="15622" width="13.7109375" customWidth="1"/>
    <col min="15623" max="15623" width="41.85546875" customWidth="1"/>
    <col min="15624" max="15624" width="4.28515625" customWidth="1"/>
    <col min="15873" max="15873" width="33.140625" bestFit="1" customWidth="1"/>
    <col min="15874" max="15874" width="20.5703125" customWidth="1"/>
    <col min="15875" max="15875" width="17.42578125" customWidth="1"/>
    <col min="15876" max="15876" width="18" bestFit="1" customWidth="1"/>
    <col min="15877" max="15878" width="13.7109375" customWidth="1"/>
    <col min="15879" max="15879" width="41.85546875" customWidth="1"/>
    <col min="15880" max="15880" width="4.28515625" customWidth="1"/>
    <col min="16129" max="16129" width="33.140625" bestFit="1" customWidth="1"/>
    <col min="16130" max="16130" width="20.5703125" customWidth="1"/>
    <col min="16131" max="16131" width="17.42578125" customWidth="1"/>
    <col min="16132" max="16132" width="18" bestFit="1" customWidth="1"/>
    <col min="16133" max="16134" width="13.7109375" customWidth="1"/>
    <col min="16135" max="16135" width="41.85546875" customWidth="1"/>
    <col min="16136" max="16136" width="4.28515625" customWidth="1"/>
  </cols>
  <sheetData>
    <row r="1" spans="1:11" x14ac:dyDescent="0.25">
      <c r="A1" s="331" t="s">
        <v>1308</v>
      </c>
    </row>
    <row r="2" spans="1:11" ht="15.75" thickBot="1" x14ac:dyDescent="0.3">
      <c r="A2" s="332"/>
      <c r="K2" t="s">
        <v>1409</v>
      </c>
    </row>
    <row r="3" spans="1:11" ht="30.75" thickBot="1" x14ac:dyDescent="0.3">
      <c r="A3" s="25"/>
      <c r="B3" s="26" t="s">
        <v>1309</v>
      </c>
      <c r="C3" s="26" t="s">
        <v>1310</v>
      </c>
      <c r="D3" s="27" t="s">
        <v>1311</v>
      </c>
      <c r="E3" s="26" t="s">
        <v>1312</v>
      </c>
      <c r="F3" s="26" t="s">
        <v>1313</v>
      </c>
      <c r="G3" s="28" t="s">
        <v>1314</v>
      </c>
      <c r="K3" t="s">
        <v>1410</v>
      </c>
    </row>
    <row r="4" spans="1:11" outlineLevel="1" x14ac:dyDescent="0.25">
      <c r="A4" s="29" t="s">
        <v>1315</v>
      </c>
      <c r="B4" s="30">
        <v>2000</v>
      </c>
      <c r="C4" s="31">
        <v>1528</v>
      </c>
      <c r="D4" s="32">
        <v>1045</v>
      </c>
      <c r="E4" s="33">
        <f>C4/D4</f>
        <v>1.4622009569377989</v>
      </c>
      <c r="F4" s="34">
        <f>C4-D4</f>
        <v>483</v>
      </c>
      <c r="G4" s="35" t="s">
        <v>1316</v>
      </c>
      <c r="I4" t="s">
        <v>681</v>
      </c>
      <c r="J4" s="36"/>
    </row>
    <row r="5" spans="1:11" outlineLevel="1" x14ac:dyDescent="0.25">
      <c r="A5" s="37" t="s">
        <v>1317</v>
      </c>
      <c r="B5" s="38">
        <v>3524</v>
      </c>
      <c r="C5" s="39">
        <v>3203</v>
      </c>
      <c r="D5" s="40">
        <v>2285</v>
      </c>
      <c r="E5" s="41">
        <f t="shared" ref="E5:E13" si="0">C5/D5</f>
        <v>1.4017505470459519</v>
      </c>
      <c r="F5" s="42">
        <f t="shared" ref="F5:F16" si="1">C5-D5</f>
        <v>918</v>
      </c>
      <c r="G5" s="43" t="s">
        <v>1318</v>
      </c>
      <c r="I5" s="10" t="s">
        <v>1346</v>
      </c>
      <c r="K5" t="s">
        <v>1411</v>
      </c>
    </row>
    <row r="6" spans="1:11" outlineLevel="1" x14ac:dyDescent="0.25">
      <c r="A6" s="44" t="s">
        <v>1319</v>
      </c>
      <c r="B6" s="45">
        <v>1965</v>
      </c>
      <c r="C6" s="46">
        <v>1744</v>
      </c>
      <c r="D6" s="47">
        <v>1180</v>
      </c>
      <c r="E6" s="48">
        <f t="shared" si="0"/>
        <v>1.4779661016949153</v>
      </c>
      <c r="F6" s="49">
        <f t="shared" si="1"/>
        <v>564</v>
      </c>
      <c r="G6" s="50" t="s">
        <v>1320</v>
      </c>
      <c r="I6" s="119" t="s">
        <v>1346</v>
      </c>
    </row>
    <row r="7" spans="1:11" ht="15.75" outlineLevel="1" thickBot="1" x14ac:dyDescent="0.3">
      <c r="A7" s="51" t="s">
        <v>1321</v>
      </c>
      <c r="B7" s="52">
        <v>2614</v>
      </c>
      <c r="C7" s="53">
        <v>2334</v>
      </c>
      <c r="D7" s="54">
        <v>1900</v>
      </c>
      <c r="E7" s="41">
        <f t="shared" si="0"/>
        <v>1.2284210526315789</v>
      </c>
      <c r="F7" s="55">
        <f t="shared" si="1"/>
        <v>434</v>
      </c>
      <c r="G7" s="56" t="s">
        <v>1322</v>
      </c>
      <c r="H7" t="s">
        <v>1417</v>
      </c>
      <c r="I7" s="10" t="s">
        <v>1346</v>
      </c>
    </row>
    <row r="8" spans="1:11" ht="15.75" thickBot="1" x14ac:dyDescent="0.3">
      <c r="A8" s="57" t="s">
        <v>1323</v>
      </c>
      <c r="B8" s="58">
        <f>SUM(B4:B7)</f>
        <v>10103</v>
      </c>
      <c r="C8" s="58">
        <f>SUM(C4:C7)</f>
        <v>8809</v>
      </c>
      <c r="D8" s="59">
        <f>SUM(D4:D7)</f>
        <v>6410</v>
      </c>
      <c r="E8" s="60">
        <f t="shared" si="0"/>
        <v>1.3742589703588144</v>
      </c>
      <c r="F8" s="61">
        <f t="shared" si="1"/>
        <v>2399</v>
      </c>
      <c r="G8" s="62"/>
      <c r="H8" s="63"/>
      <c r="K8">
        <v>129</v>
      </c>
    </row>
    <row r="9" spans="1:11" outlineLevel="1" x14ac:dyDescent="0.25">
      <c r="A9" s="64" t="s">
        <v>1324</v>
      </c>
      <c r="B9" s="65">
        <v>2496</v>
      </c>
      <c r="C9" s="66">
        <v>2221</v>
      </c>
      <c r="D9" s="67">
        <v>2005</v>
      </c>
      <c r="E9" s="33">
        <f>C9/D9</f>
        <v>1.1077306733167083</v>
      </c>
      <c r="F9" s="34">
        <f t="shared" si="1"/>
        <v>216</v>
      </c>
      <c r="G9" s="68" t="s">
        <v>1325</v>
      </c>
      <c r="I9" s="10" t="s">
        <v>1346</v>
      </c>
      <c r="K9">
        <v>774</v>
      </c>
    </row>
    <row r="10" spans="1:11" outlineLevel="1" x14ac:dyDescent="0.25">
      <c r="A10" s="69" t="s">
        <v>1326</v>
      </c>
      <c r="B10" s="45">
        <v>5563</v>
      </c>
      <c r="C10" s="46">
        <v>5335</v>
      </c>
      <c r="D10" s="47">
        <v>4570</v>
      </c>
      <c r="E10" s="41">
        <f t="shared" si="0"/>
        <v>1.1673960612691465</v>
      </c>
      <c r="F10" s="49">
        <f t="shared" si="1"/>
        <v>765</v>
      </c>
      <c r="G10" s="70" t="s">
        <v>1327</v>
      </c>
      <c r="I10" t="s">
        <v>1360</v>
      </c>
      <c r="K10">
        <v>310</v>
      </c>
    </row>
    <row r="11" spans="1:11" outlineLevel="1" x14ac:dyDescent="0.25">
      <c r="A11" s="69" t="s">
        <v>1328</v>
      </c>
      <c r="B11" s="45">
        <v>5498</v>
      </c>
      <c r="C11" s="46">
        <v>4359</v>
      </c>
      <c r="D11" s="47">
        <v>4115</v>
      </c>
      <c r="E11" s="48">
        <f t="shared" si="0"/>
        <v>1.0592952612393682</v>
      </c>
      <c r="F11" s="49">
        <f t="shared" si="1"/>
        <v>244</v>
      </c>
      <c r="G11" s="70" t="s">
        <v>1329</v>
      </c>
      <c r="I11" t="s">
        <v>1360</v>
      </c>
      <c r="K11">
        <v>470</v>
      </c>
    </row>
    <row r="12" spans="1:11" outlineLevel="1" x14ac:dyDescent="0.25">
      <c r="A12" s="69" t="s">
        <v>1330</v>
      </c>
      <c r="B12" s="45">
        <v>2496</v>
      </c>
      <c r="C12" s="46">
        <v>2206</v>
      </c>
      <c r="D12" s="47">
        <v>2080</v>
      </c>
      <c r="E12" s="41">
        <f t="shared" si="0"/>
        <v>1.0605769230769231</v>
      </c>
      <c r="F12" s="49">
        <f t="shared" si="1"/>
        <v>126</v>
      </c>
      <c r="G12" s="70" t="s">
        <v>1331</v>
      </c>
      <c r="H12" t="s">
        <v>1417</v>
      </c>
      <c r="I12" t="s">
        <v>1360</v>
      </c>
      <c r="K12">
        <v>191</v>
      </c>
    </row>
    <row r="13" spans="1:11" ht="15.75" outlineLevel="1" thickBot="1" x14ac:dyDescent="0.3">
      <c r="A13" s="71" t="s">
        <v>1332</v>
      </c>
      <c r="B13" s="72">
        <v>6867</v>
      </c>
      <c r="C13" s="73">
        <v>5382</v>
      </c>
      <c r="D13" s="74">
        <v>4735</v>
      </c>
      <c r="E13" s="41">
        <f t="shared" si="0"/>
        <v>1.1366420274551214</v>
      </c>
      <c r="F13" s="55">
        <f t="shared" si="1"/>
        <v>647</v>
      </c>
      <c r="G13" s="75" t="s">
        <v>1333</v>
      </c>
      <c r="I13" t="s">
        <v>1360</v>
      </c>
      <c r="K13">
        <v>554</v>
      </c>
    </row>
    <row r="14" spans="1:11" ht="15.75" thickBot="1" x14ac:dyDescent="0.3">
      <c r="A14" s="57" t="s">
        <v>1334</v>
      </c>
      <c r="B14" s="58">
        <f>SUM(B9:B13)</f>
        <v>22920</v>
      </c>
      <c r="C14" s="58">
        <f>SUM(C9:C13)</f>
        <v>19503</v>
      </c>
      <c r="D14" s="59">
        <f>SUM(D9:D13)</f>
        <v>17505</v>
      </c>
      <c r="E14" s="76">
        <f>C14/D14</f>
        <v>1.1141388174807199</v>
      </c>
      <c r="F14" s="61">
        <f t="shared" si="1"/>
        <v>1998</v>
      </c>
      <c r="G14" s="62"/>
      <c r="H14" s="63"/>
      <c r="K14">
        <v>249</v>
      </c>
    </row>
    <row r="15" spans="1:11" ht="15.75" thickBot="1" x14ac:dyDescent="0.3">
      <c r="K15">
        <v>91</v>
      </c>
    </row>
    <row r="16" spans="1:11" ht="15.75" thickBot="1" x14ac:dyDescent="0.3">
      <c r="A16" s="84" t="s">
        <v>1345</v>
      </c>
      <c r="B16" s="85">
        <f>B8+B14+B23</f>
        <v>35618</v>
      </c>
      <c r="C16" s="85">
        <f>C8+C14+C23</f>
        <v>30903</v>
      </c>
      <c r="D16" s="85">
        <f>D8+D14+D23</f>
        <v>26490</v>
      </c>
      <c r="E16" s="86">
        <f>C16/D16</f>
        <v>1.1665911664779163</v>
      </c>
      <c r="F16" s="87">
        <f t="shared" si="1"/>
        <v>4413</v>
      </c>
      <c r="G16" s="88"/>
      <c r="K16">
        <v>316</v>
      </c>
    </row>
    <row r="17" spans="1:11" x14ac:dyDescent="0.25">
      <c r="A17" s="89"/>
      <c r="B17" s="90"/>
      <c r="C17" s="90"/>
      <c r="D17" s="90"/>
      <c r="E17" s="91"/>
      <c r="F17" s="91"/>
      <c r="G17" s="89"/>
      <c r="I17" t="s">
        <v>1414</v>
      </c>
      <c r="K17" s="110">
        <f>SUM(K8:K16)</f>
        <v>3084</v>
      </c>
    </row>
    <row r="18" spans="1:11" x14ac:dyDescent="0.25">
      <c r="A18" s="89"/>
      <c r="B18" s="90"/>
      <c r="C18" s="90"/>
      <c r="D18" s="90"/>
      <c r="E18" s="91"/>
      <c r="F18" s="91"/>
      <c r="G18" s="89"/>
      <c r="I18" t="s">
        <v>1452</v>
      </c>
    </row>
    <row r="19" spans="1:11" x14ac:dyDescent="0.25">
      <c r="A19" s="89"/>
      <c r="B19" s="90"/>
      <c r="C19" s="90"/>
      <c r="D19" s="90"/>
      <c r="E19" s="92"/>
      <c r="F19" s="92"/>
      <c r="G19" s="89"/>
    </row>
    <row r="20" spans="1:11" x14ac:dyDescent="0.25">
      <c r="A20" s="331" t="s">
        <v>1336</v>
      </c>
      <c r="B20" s="90"/>
      <c r="C20" s="90"/>
      <c r="D20" s="90"/>
      <c r="E20" s="92"/>
      <c r="F20" s="92"/>
      <c r="G20" s="89"/>
    </row>
    <row r="21" spans="1:11" ht="15.75" thickBot="1" x14ac:dyDescent="0.3">
      <c r="A21" s="332"/>
    </row>
    <row r="22" spans="1:11" ht="30.75" thickBot="1" x14ac:dyDescent="0.3">
      <c r="A22" s="93"/>
      <c r="B22" s="26" t="str">
        <f>B3</f>
        <v>2023 požadavek PO</v>
      </c>
      <c r="C22" s="26" t="str">
        <f>C3</f>
        <v>2023 návrh OŠ</v>
      </c>
      <c r="D22" s="27" t="str">
        <f>D3</f>
        <v>rozpočet k 1.1.2022</v>
      </c>
      <c r="E22" s="26" t="str">
        <f>E3</f>
        <v>% změna 2023/2022</v>
      </c>
      <c r="F22" s="94"/>
      <c r="G22" s="95" t="s">
        <v>1314</v>
      </c>
    </row>
    <row r="23" spans="1:11" ht="15.75" thickBot="1" x14ac:dyDescent="0.3">
      <c r="A23" s="77" t="s">
        <v>179</v>
      </c>
      <c r="B23" s="78">
        <v>2595</v>
      </c>
      <c r="C23" s="79">
        <v>2591</v>
      </c>
      <c r="D23" s="80">
        <v>2575</v>
      </c>
      <c r="E23" s="81">
        <f>C23/D23</f>
        <v>1.0062135922330098</v>
      </c>
      <c r="F23" s="82">
        <f>C23-D23</f>
        <v>16</v>
      </c>
      <c r="G23" s="83" t="s">
        <v>1335</v>
      </c>
      <c r="I23" t="s">
        <v>681</v>
      </c>
    </row>
    <row r="24" spans="1:11" ht="15.75" thickBot="1" x14ac:dyDescent="0.3">
      <c r="A24" s="96" t="s">
        <v>1337</v>
      </c>
      <c r="B24" s="97">
        <v>11701</v>
      </c>
      <c r="C24" s="39">
        <v>11701</v>
      </c>
      <c r="D24" s="98">
        <v>10485</v>
      </c>
      <c r="E24" s="81">
        <f>C24/D24</f>
        <v>1.1159752026704817</v>
      </c>
      <c r="F24" s="82">
        <f t="shared" ref="F24:F27" si="2">C24-D24</f>
        <v>1216</v>
      </c>
      <c r="G24" s="99" t="s">
        <v>1338</v>
      </c>
      <c r="I24" t="s">
        <v>681</v>
      </c>
    </row>
    <row r="25" spans="1:11" ht="15.75" thickBot="1" x14ac:dyDescent="0.3">
      <c r="A25" s="106" t="s">
        <v>1342</v>
      </c>
      <c r="B25" s="107"/>
      <c r="C25" s="108">
        <v>10253</v>
      </c>
      <c r="D25" s="109">
        <v>8860</v>
      </c>
      <c r="E25" s="81">
        <f>C25/D25</f>
        <v>1.1572234762979683</v>
      </c>
      <c r="F25" s="82">
        <f t="shared" si="2"/>
        <v>1393</v>
      </c>
      <c r="G25" s="102" t="s">
        <v>1451</v>
      </c>
      <c r="I25" t="s">
        <v>1348</v>
      </c>
    </row>
    <row r="26" spans="1:11" ht="15.75" thickBot="1" x14ac:dyDescent="0.3">
      <c r="A26" s="106" t="s">
        <v>185</v>
      </c>
      <c r="B26" s="107"/>
      <c r="C26" s="108">
        <v>9950</v>
      </c>
      <c r="D26" s="109">
        <v>8975</v>
      </c>
      <c r="E26" s="81">
        <f>C26/D26</f>
        <v>1.1086350974930361</v>
      </c>
      <c r="F26" s="82">
        <f t="shared" si="2"/>
        <v>975</v>
      </c>
      <c r="G26" s="102"/>
      <c r="I26" t="s">
        <v>1349</v>
      </c>
    </row>
    <row r="27" spans="1:11" ht="15.75" thickBot="1" x14ac:dyDescent="0.3">
      <c r="A27" s="103" t="s">
        <v>1339</v>
      </c>
      <c r="B27" s="104">
        <f>SUM(B24:B24)</f>
        <v>11701</v>
      </c>
      <c r="C27" s="105">
        <f>SUM(C23:C26)</f>
        <v>34495</v>
      </c>
      <c r="D27" s="105">
        <f t="shared" ref="D27" si="3">SUM(D23:D26)</f>
        <v>30895</v>
      </c>
      <c r="E27" s="81">
        <f>C27/D27</f>
        <v>1.1165237093380806</v>
      </c>
      <c r="F27" s="82">
        <f t="shared" si="2"/>
        <v>3600</v>
      </c>
      <c r="G27" s="88"/>
    </row>
    <row r="28" spans="1:11" x14ac:dyDescent="0.25">
      <c r="A28" s="20" t="s">
        <v>1625</v>
      </c>
      <c r="C28" s="90">
        <f>SUM(C16+C27)</f>
        <v>65398</v>
      </c>
      <c r="D28" s="90">
        <f>SUM(D16+D27)</f>
        <v>57385</v>
      </c>
    </row>
    <row r="29" spans="1:11" x14ac:dyDescent="0.25">
      <c r="A29" s="20"/>
      <c r="C29" s="36"/>
      <c r="D29" s="36"/>
    </row>
    <row r="30" spans="1:11" x14ac:dyDescent="0.25">
      <c r="C30">
        <v>2023</v>
      </c>
      <c r="D30">
        <v>2022</v>
      </c>
    </row>
    <row r="31" spans="1:11" x14ac:dyDescent="0.25">
      <c r="A31" t="s">
        <v>1340</v>
      </c>
      <c r="B31" s="101">
        <f>C31/D31</f>
        <v>1.3742589703588144</v>
      </c>
      <c r="C31" s="36">
        <f>C8</f>
        <v>8809</v>
      </c>
      <c r="D31" s="36">
        <f>D8</f>
        <v>6410</v>
      </c>
      <c r="E31" s="63"/>
      <c r="F31" s="63"/>
    </row>
    <row r="32" spans="1:11" x14ac:dyDescent="0.25">
      <c r="A32" t="s">
        <v>1341</v>
      </c>
      <c r="B32" s="100">
        <f t="shared" ref="B32:B35" si="4">C32/D32</f>
        <v>1.1141388174807199</v>
      </c>
      <c r="C32" s="36">
        <f>C14</f>
        <v>19503</v>
      </c>
      <c r="D32" s="36">
        <f>D14</f>
        <v>17505</v>
      </c>
    </row>
    <row r="33" spans="1:7" x14ac:dyDescent="0.25">
      <c r="A33" t="s">
        <v>1343</v>
      </c>
      <c r="B33" s="100">
        <f t="shared" si="4"/>
        <v>1.1080370481027786</v>
      </c>
      <c r="C33" s="36">
        <f>C23+C27</f>
        <v>37086</v>
      </c>
      <c r="D33" s="36">
        <f>D23+D27</f>
        <v>33470</v>
      </c>
      <c r="G33" t="s">
        <v>1344</v>
      </c>
    </row>
    <row r="34" spans="1:7" x14ac:dyDescent="0.25">
      <c r="B34" s="100"/>
      <c r="C34" s="36"/>
      <c r="D34" s="36"/>
    </row>
    <row r="35" spans="1:7" x14ac:dyDescent="0.25">
      <c r="B35" s="100">
        <f t="shared" ca="1" si="4"/>
        <v>1.1165237093380806</v>
      </c>
      <c r="C35" s="90">
        <f ca="1">SUM(C31:C37)</f>
        <v>62807</v>
      </c>
      <c r="D35" s="90">
        <f ca="1">SUM(D31:D37)</f>
        <v>54810</v>
      </c>
    </row>
    <row r="36" spans="1:7" x14ac:dyDescent="0.25">
      <c r="B36" s="100"/>
      <c r="C36" s="36"/>
      <c r="D36" s="36"/>
    </row>
    <row r="37" spans="1:7" x14ac:dyDescent="0.25">
      <c r="C37" s="36"/>
      <c r="D37" s="36"/>
    </row>
    <row r="39" spans="1:7" x14ac:dyDescent="0.25">
      <c r="D39" s="36"/>
    </row>
  </sheetData>
  <mergeCells count="2">
    <mergeCell ref="A1:A2"/>
    <mergeCell ref="A20:A21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C1FB3-2FAE-42D8-AB32-2F20F76726AA}">
  <dimension ref="C8:S25"/>
  <sheetViews>
    <sheetView workbookViewId="0">
      <selection activeCell="H23" sqref="H23"/>
    </sheetView>
  </sheetViews>
  <sheetFormatPr defaultRowHeight="15" x14ac:dyDescent="0.25"/>
  <cols>
    <col min="8" max="8" width="17.5703125" style="15" customWidth="1"/>
    <col min="9" max="9" width="18.7109375" customWidth="1"/>
    <col min="10" max="10" width="16.42578125" bestFit="1" customWidth="1"/>
    <col min="11" max="11" width="14.140625" customWidth="1"/>
    <col min="12" max="12" width="15.42578125" bestFit="1" customWidth="1"/>
    <col min="13" max="13" width="15.42578125" customWidth="1"/>
    <col min="14" max="14" width="16.7109375" customWidth="1"/>
    <col min="15" max="15" width="16.28515625" customWidth="1"/>
  </cols>
  <sheetData>
    <row r="8" spans="8:19" x14ac:dyDescent="0.25">
      <c r="K8">
        <v>1.0349999999999999</v>
      </c>
      <c r="N8">
        <v>8</v>
      </c>
    </row>
    <row r="9" spans="8:19" x14ac:dyDescent="0.25">
      <c r="H9" s="15">
        <v>29500000</v>
      </c>
      <c r="J9" s="16">
        <f>H9*0.7</f>
        <v>20650000</v>
      </c>
      <c r="K9" s="16">
        <f>J9*$K$8*90/36000</f>
        <v>53431.875</v>
      </c>
      <c r="M9" s="16">
        <f>H9*0.3</f>
        <v>8850000</v>
      </c>
      <c r="N9" s="16">
        <f>M9*$N$8*90/36000</f>
        <v>177000</v>
      </c>
      <c r="S9" t="s">
        <v>1207</v>
      </c>
    </row>
    <row r="10" spans="8:19" x14ac:dyDescent="0.25">
      <c r="H10" s="15">
        <v>-1800000</v>
      </c>
      <c r="I10" s="16">
        <f>H10*0.7</f>
        <v>-1260000</v>
      </c>
      <c r="J10" s="16">
        <f>J9+I10</f>
        <v>19390000</v>
      </c>
      <c r="K10" s="16">
        <f>J10*$K$8*90/36000</f>
        <v>50171.625</v>
      </c>
      <c r="L10" s="16">
        <f>H10*0.3</f>
        <v>-540000</v>
      </c>
      <c r="M10" s="16">
        <f>M9+L10</f>
        <v>8310000</v>
      </c>
      <c r="N10" s="16">
        <f>M10*$N$8*90/36000</f>
        <v>166200</v>
      </c>
    </row>
    <row r="11" spans="8:19" x14ac:dyDescent="0.25">
      <c r="H11" s="15">
        <v>-1800000</v>
      </c>
      <c r="I11" s="16">
        <f>H11*0.7</f>
        <v>-1260000</v>
      </c>
      <c r="J11" s="16">
        <f>J10+I11</f>
        <v>18130000</v>
      </c>
      <c r="K11" s="16">
        <f>J11*N8*90/36000</f>
        <v>362600</v>
      </c>
      <c r="L11" s="16">
        <f>H11*0.3</f>
        <v>-540000</v>
      </c>
      <c r="M11" s="16">
        <f>M10+L11</f>
        <v>7770000</v>
      </c>
      <c r="N11" s="16">
        <f>M11*$N$8*90/36000</f>
        <v>155400</v>
      </c>
    </row>
    <row r="12" spans="8:19" x14ac:dyDescent="0.25">
      <c r="H12" s="15">
        <v>-1800000</v>
      </c>
      <c r="I12" s="16">
        <f>H12*0.7</f>
        <v>-1260000</v>
      </c>
      <c r="J12" s="16">
        <f>J11+I12</f>
        <v>16870000</v>
      </c>
      <c r="K12" s="16">
        <f>J12*N8*90/36000</f>
        <v>337400</v>
      </c>
      <c r="L12" s="16">
        <f>H12*0.3</f>
        <v>-540000</v>
      </c>
      <c r="M12" s="16">
        <f>M11+L12</f>
        <v>7230000</v>
      </c>
      <c r="N12" s="16">
        <f>M12*$N$8*90/36000</f>
        <v>144600</v>
      </c>
    </row>
    <row r="13" spans="8:19" x14ac:dyDescent="0.25">
      <c r="K13" s="16">
        <f>SUM(K9:K12)</f>
        <v>803603.5</v>
      </c>
      <c r="N13" s="16">
        <f>SUM(N9:N12)</f>
        <v>643200</v>
      </c>
      <c r="O13" s="16">
        <f>SUM(K13:N13)</f>
        <v>1446803.5</v>
      </c>
    </row>
    <row r="19" spans="3:14" x14ac:dyDescent="0.25">
      <c r="H19" s="15">
        <v>127000000</v>
      </c>
      <c r="I19">
        <v>8</v>
      </c>
      <c r="M19" s="15">
        <v>297000000</v>
      </c>
      <c r="N19">
        <v>8</v>
      </c>
    </row>
    <row r="20" spans="3:14" x14ac:dyDescent="0.25">
      <c r="M20" s="15"/>
    </row>
    <row r="21" spans="3:14" x14ac:dyDescent="0.25">
      <c r="G21" t="s">
        <v>1208</v>
      </c>
      <c r="H21" s="15">
        <v>40000000</v>
      </c>
      <c r="I21" s="16">
        <f>H21*$I$19*90/36000</f>
        <v>800000</v>
      </c>
      <c r="L21" t="s">
        <v>1208</v>
      </c>
      <c r="M21" s="15">
        <v>40000000</v>
      </c>
      <c r="N21" s="16">
        <f>M21*$I$19*90/36000</f>
        <v>800000</v>
      </c>
    </row>
    <row r="22" spans="3:14" x14ac:dyDescent="0.25">
      <c r="G22" t="s">
        <v>1209</v>
      </c>
      <c r="H22" s="15">
        <v>80000000</v>
      </c>
      <c r="I22" s="16">
        <f>H22*$I$19*90/36000</f>
        <v>1600000</v>
      </c>
      <c r="L22" t="s">
        <v>1209</v>
      </c>
      <c r="M22" s="15"/>
      <c r="N22" s="16">
        <f>M22*$I$19*90/36000</f>
        <v>0</v>
      </c>
    </row>
    <row r="23" spans="3:14" x14ac:dyDescent="0.25">
      <c r="G23" t="s">
        <v>1210</v>
      </c>
      <c r="H23" s="15">
        <v>127000000</v>
      </c>
      <c r="I23" s="16">
        <f>H23*$I$19*90/36000</f>
        <v>2540000</v>
      </c>
      <c r="L23" t="s">
        <v>1210</v>
      </c>
      <c r="M23" s="15"/>
      <c r="N23" s="16">
        <f>M23*$I$19*90/36000</f>
        <v>0</v>
      </c>
    </row>
    <row r="24" spans="3:14" x14ac:dyDescent="0.25">
      <c r="C24" t="s">
        <v>1212</v>
      </c>
      <c r="G24" t="s">
        <v>1211</v>
      </c>
      <c r="H24" s="15">
        <v>126250000</v>
      </c>
      <c r="I24" s="16">
        <f>H24*$I$19*90/36000</f>
        <v>2525000</v>
      </c>
      <c r="L24" t="s">
        <v>1211</v>
      </c>
      <c r="M24" s="15"/>
      <c r="N24" s="16">
        <f>M24*$I$19*90/36000</f>
        <v>0</v>
      </c>
    </row>
    <row r="25" spans="3:14" x14ac:dyDescent="0.25">
      <c r="I25" s="16">
        <f>SUM(I21:I24)</f>
        <v>7465000</v>
      </c>
      <c r="M25" s="15"/>
      <c r="N25" s="16">
        <f>SUM(N21:N24)</f>
        <v>800000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PRIJMY</vt:lpstr>
      <vt:lpstr>VYDAJE</vt:lpstr>
      <vt:lpstr>VHC</vt:lpstr>
      <vt:lpstr>POD CAROU</vt:lpstr>
      <vt:lpstr>ENERGIE</vt:lpstr>
      <vt:lpstr>Pozastaveno</vt:lpstr>
      <vt:lpstr>INVESTICE</vt:lpstr>
      <vt:lpstr>P.O.</vt:lpstr>
      <vt:lpstr>%</vt:lpstr>
      <vt:lpstr>PLYN</vt:lpstr>
      <vt:lpstr>DANE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Hrnčárek Martin</dc:creator>
  <cp:lastModifiedBy>Hrnčárek Martin</cp:lastModifiedBy>
  <cp:lastPrinted>2022-11-23T09:41:40Z</cp:lastPrinted>
  <dcterms:created xsi:type="dcterms:W3CDTF">2016-01-15T12:22:49Z</dcterms:created>
  <dcterms:modified xsi:type="dcterms:W3CDTF">2022-12-19T12:28:38Z</dcterms:modified>
</cp:coreProperties>
</file>